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vvee-my.sharepoint.com/personal/pille_sugis_nvv_ee/Documents/Töölaud/"/>
    </mc:Choice>
  </mc:AlternateContent>
  <xr:revisionPtr revIDLastSave="391" documentId="8_{23608614-B298-4EF3-9E8E-E56C62DB0962}" xr6:coauthVersionLast="47" xr6:coauthVersionMax="47" xr10:uidLastSave="{F39ED2DC-761C-42F6-9764-0CDD0B146E3E}"/>
  <bookViews>
    <workbookView xWindow="-108" yWindow="-108" windowWidth="41496" windowHeight="16776" activeTab="5" xr2:uid="{5959D007-2F2E-44C5-96BA-EE01D30E7CEB}"/>
  </bookViews>
  <sheets>
    <sheet name="2020" sheetId="5" r:id="rId1"/>
    <sheet name="2021" sheetId="4" r:id="rId2"/>
    <sheet name="2022" sheetId="3" r:id="rId3"/>
    <sheet name="2023" sheetId="2" r:id="rId4"/>
    <sheet name="2024" sheetId="1" r:id="rId5"/>
    <sheet name="2025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6" l="1"/>
  <c r="H43" i="6"/>
  <c r="H45" i="6"/>
  <c r="H47" i="6"/>
  <c r="H46" i="6"/>
  <c r="H216" i="6"/>
  <c r="H213" i="6"/>
  <c r="H210" i="6"/>
  <c r="H204" i="6"/>
  <c r="H201" i="6"/>
  <c r="G202" i="6"/>
  <c r="G201" i="6" s="1"/>
  <c r="H199" i="6"/>
  <c r="H197" i="6"/>
  <c r="H194" i="6"/>
  <c r="H192" i="6"/>
  <c r="H190" i="6"/>
  <c r="H188" i="6"/>
  <c r="H186" i="6"/>
  <c r="H184" i="6"/>
  <c r="H180" i="6"/>
  <c r="H177" i="6"/>
  <c r="H175" i="6"/>
  <c r="H172" i="6"/>
  <c r="H170" i="6"/>
  <c r="H167" i="6"/>
  <c r="H165" i="6"/>
  <c r="H163" i="6"/>
  <c r="H161" i="6"/>
  <c r="H158" i="6"/>
  <c r="H156" i="6"/>
  <c r="H153" i="6"/>
  <c r="H152" i="6"/>
  <c r="H150" i="6"/>
  <c r="H147" i="6"/>
  <c r="H144" i="6"/>
  <c r="H140" i="6"/>
  <c r="H138" i="6"/>
  <c r="H133" i="6"/>
  <c r="H136" i="6"/>
  <c r="H131" i="6"/>
  <c r="H129" i="6"/>
  <c r="H126" i="6"/>
  <c r="H124" i="6"/>
  <c r="H122" i="6"/>
  <c r="H120" i="6"/>
  <c r="H118" i="6"/>
  <c r="H115" i="6"/>
  <c r="H113" i="6"/>
  <c r="H111" i="6"/>
  <c r="H108" i="6"/>
  <c r="H105" i="6"/>
  <c r="H104" i="6" s="1"/>
  <c r="H102" i="6"/>
  <c r="H100" i="6"/>
  <c r="H98" i="6"/>
  <c r="H96" i="6"/>
  <c r="H92" i="6"/>
  <c r="H93" i="6"/>
  <c r="H90" i="6"/>
  <c r="H87" i="6"/>
  <c r="H85" i="6"/>
  <c r="H79" i="6"/>
  <c r="H77" i="6"/>
  <c r="H73" i="6"/>
  <c r="H70" i="6"/>
  <c r="H68" i="6"/>
  <c r="H66" i="6"/>
  <c r="H63" i="6"/>
  <c r="H61" i="6"/>
  <c r="H59" i="6"/>
  <c r="H56" i="6"/>
  <c r="H54" i="6"/>
  <c r="H52" i="6"/>
  <c r="H49" i="6" s="1"/>
  <c r="H50" i="6"/>
  <c r="G43" i="6"/>
  <c r="H48" i="6"/>
  <c r="H29" i="6"/>
  <c r="H18" i="6"/>
  <c r="H14" i="6"/>
  <c r="H17" i="6" s="1"/>
  <c r="H9" i="6"/>
  <c r="H5" i="6"/>
  <c r="G217" i="6"/>
  <c r="G216" i="6" s="1"/>
  <c r="D216" i="6"/>
  <c r="C216" i="6"/>
  <c r="G215" i="6"/>
  <c r="G214" i="6"/>
  <c r="C213" i="6"/>
  <c r="G212" i="6"/>
  <c r="G211" i="6"/>
  <c r="D210" i="6"/>
  <c r="C210" i="6"/>
  <c r="G209" i="6"/>
  <c r="G208" i="6"/>
  <c r="C208" i="6"/>
  <c r="G207" i="6"/>
  <c r="G206" i="6" s="1"/>
  <c r="F206" i="6"/>
  <c r="C206" i="6"/>
  <c r="G205" i="6"/>
  <c r="G204" i="6" s="1"/>
  <c r="E204" i="6"/>
  <c r="C204" i="6"/>
  <c r="G203" i="6"/>
  <c r="F201" i="6"/>
  <c r="F174" i="6" s="1"/>
  <c r="E201" i="6"/>
  <c r="D201" i="6"/>
  <c r="C201" i="6"/>
  <c r="G200" i="6"/>
  <c r="G199" i="6" s="1"/>
  <c r="C199" i="6"/>
  <c r="G198" i="6"/>
  <c r="G197" i="6"/>
  <c r="C197" i="6"/>
  <c r="G196" i="6"/>
  <c r="G195" i="6"/>
  <c r="G194" i="6"/>
  <c r="D194" i="6"/>
  <c r="C194" i="6"/>
  <c r="G193" i="6"/>
  <c r="G192" i="6"/>
  <c r="C192" i="6"/>
  <c r="G191" i="6"/>
  <c r="G190" i="6" s="1"/>
  <c r="C190" i="6"/>
  <c r="G189" i="6"/>
  <c r="G188" i="6"/>
  <c r="C188" i="6"/>
  <c r="G187" i="6"/>
  <c r="G186" i="6" s="1"/>
  <c r="C186" i="6"/>
  <c r="G185" i="6"/>
  <c r="G184" i="6" s="1"/>
  <c r="E184" i="6"/>
  <c r="C184" i="6"/>
  <c r="G183" i="6"/>
  <c r="G182" i="6" s="1"/>
  <c r="E182" i="6"/>
  <c r="E174" i="6" s="1"/>
  <c r="C182" i="6"/>
  <c r="G181" i="6"/>
  <c r="G180" i="6" s="1"/>
  <c r="C180" i="6"/>
  <c r="G179" i="6"/>
  <c r="G178" i="6"/>
  <c r="C177" i="6"/>
  <c r="G176" i="6"/>
  <c r="G175" i="6" s="1"/>
  <c r="C175" i="6"/>
  <c r="G173" i="6"/>
  <c r="G172" i="6"/>
  <c r="C172" i="6"/>
  <c r="G171" i="6"/>
  <c r="G170" i="6" s="1"/>
  <c r="F170" i="6"/>
  <c r="E170" i="6"/>
  <c r="D170" i="6"/>
  <c r="C170" i="6"/>
  <c r="G169" i="6"/>
  <c r="G168" i="6"/>
  <c r="G167" i="6" s="1"/>
  <c r="C167" i="6"/>
  <c r="G166" i="6"/>
  <c r="G165" i="6" s="1"/>
  <c r="C165" i="6"/>
  <c r="G164" i="6"/>
  <c r="G163" i="6" s="1"/>
  <c r="F163" i="6"/>
  <c r="E163" i="6"/>
  <c r="D163" i="6"/>
  <c r="C163" i="6"/>
  <c r="G162" i="6"/>
  <c r="G161" i="6" s="1"/>
  <c r="C161" i="6"/>
  <c r="G160" i="6"/>
  <c r="G159" i="6"/>
  <c r="G158" i="6" s="1"/>
  <c r="F158" i="6"/>
  <c r="E158" i="6"/>
  <c r="D158" i="6"/>
  <c r="C158" i="6"/>
  <c r="G157" i="6"/>
  <c r="G156" i="6" s="1"/>
  <c r="C156" i="6"/>
  <c r="G155" i="6"/>
  <c r="G154" i="6"/>
  <c r="F153" i="6"/>
  <c r="E153" i="6"/>
  <c r="E146" i="6" s="1"/>
  <c r="D153" i="6"/>
  <c r="C153" i="6"/>
  <c r="G152" i="6"/>
  <c r="G151" i="6"/>
  <c r="F150" i="6"/>
  <c r="E150" i="6"/>
  <c r="D150" i="6"/>
  <c r="C150" i="6"/>
  <c r="G149" i="6"/>
  <c r="G148" i="6"/>
  <c r="F147" i="6"/>
  <c r="E147" i="6"/>
  <c r="D147" i="6"/>
  <c r="C147" i="6"/>
  <c r="G145" i="6"/>
  <c r="G144" i="6" s="1"/>
  <c r="C144" i="6"/>
  <c r="G143" i="6"/>
  <c r="G142" i="6"/>
  <c r="G141" i="6"/>
  <c r="C140" i="6"/>
  <c r="G139" i="6"/>
  <c r="G138" i="6" s="1"/>
  <c r="C138" i="6"/>
  <c r="G137" i="6"/>
  <c r="G136" i="6"/>
  <c r="G135" i="6"/>
  <c r="G134" i="6"/>
  <c r="C133" i="6"/>
  <c r="G132" i="6"/>
  <c r="G131" i="6" s="1"/>
  <c r="F131" i="6"/>
  <c r="E131" i="6"/>
  <c r="D131" i="6"/>
  <c r="C131" i="6"/>
  <c r="G130" i="6"/>
  <c r="G129" i="6" s="1"/>
  <c r="D129" i="6"/>
  <c r="C129" i="6"/>
  <c r="G128" i="6"/>
  <c r="G127" i="6"/>
  <c r="G126" i="6" s="1"/>
  <c r="C126" i="6"/>
  <c r="G125" i="6"/>
  <c r="G124" i="6" s="1"/>
  <c r="C124" i="6"/>
  <c r="G123" i="6"/>
  <c r="G122" i="6" s="1"/>
  <c r="C122" i="6"/>
  <c r="G121" i="6"/>
  <c r="G120" i="6" s="1"/>
  <c r="C120" i="6"/>
  <c r="G119" i="6"/>
  <c r="G118" i="6" s="1"/>
  <c r="D118" i="6"/>
  <c r="C118" i="6"/>
  <c r="G117" i="6"/>
  <c r="G116" i="6"/>
  <c r="F115" i="6"/>
  <c r="E115" i="6"/>
  <c r="D115" i="6"/>
  <c r="C115" i="6"/>
  <c r="G114" i="6"/>
  <c r="G113" i="6" s="1"/>
  <c r="C113" i="6"/>
  <c r="G112" i="6"/>
  <c r="G111" i="6" s="1"/>
  <c r="C111" i="6"/>
  <c r="G110" i="6"/>
  <c r="G109" i="6"/>
  <c r="G108" i="6" s="1"/>
  <c r="F108" i="6"/>
  <c r="E108" i="6"/>
  <c r="E107" i="6" s="1"/>
  <c r="D108" i="6"/>
  <c r="C108" i="6"/>
  <c r="G106" i="6"/>
  <c r="G105" i="6" s="1"/>
  <c r="G104" i="6" s="1"/>
  <c r="C105" i="6"/>
  <c r="C104" i="6" s="1"/>
  <c r="E104" i="6"/>
  <c r="G103" i="6"/>
  <c r="G102" i="6" s="1"/>
  <c r="C102" i="6"/>
  <c r="G101" i="6"/>
  <c r="G100" i="6"/>
  <c r="C100" i="6"/>
  <c r="G99" i="6"/>
  <c r="G98" i="6" s="1"/>
  <c r="C98" i="6"/>
  <c r="G97" i="6"/>
  <c r="G96" i="6"/>
  <c r="C96" i="6"/>
  <c r="G95" i="6"/>
  <c r="G94" i="6"/>
  <c r="C93" i="6"/>
  <c r="G92" i="6"/>
  <c r="G91" i="6"/>
  <c r="C90" i="6"/>
  <c r="F89" i="6"/>
  <c r="E89" i="6"/>
  <c r="D89" i="6"/>
  <c r="G88" i="6"/>
  <c r="G87" i="6" s="1"/>
  <c r="C87" i="6"/>
  <c r="G86" i="6"/>
  <c r="G85" i="6" s="1"/>
  <c r="C85" i="6"/>
  <c r="F84" i="6"/>
  <c r="E84" i="6"/>
  <c r="D84" i="6"/>
  <c r="G83" i="6"/>
  <c r="G82" i="6"/>
  <c r="D81" i="6"/>
  <c r="C81" i="6"/>
  <c r="G80" i="6"/>
  <c r="G79" i="6"/>
  <c r="C79" i="6"/>
  <c r="G78" i="6"/>
  <c r="G77" i="6" s="1"/>
  <c r="C77" i="6"/>
  <c r="G76" i="6"/>
  <c r="G75" i="6"/>
  <c r="G74" i="6"/>
  <c r="F73" i="6"/>
  <c r="F72" i="6" s="1"/>
  <c r="D73" i="6"/>
  <c r="C73" i="6"/>
  <c r="E72" i="6"/>
  <c r="C72" i="6"/>
  <c r="G71" i="6"/>
  <c r="G70" i="6" s="1"/>
  <c r="C70" i="6"/>
  <c r="G69" i="6"/>
  <c r="G68" i="6" s="1"/>
  <c r="C68" i="6"/>
  <c r="G67" i="6"/>
  <c r="G66" i="6" s="1"/>
  <c r="C66" i="6"/>
  <c r="C65" i="6" s="1"/>
  <c r="E65" i="6"/>
  <c r="D65" i="6"/>
  <c r="G64" i="6"/>
  <c r="G63" i="6" s="1"/>
  <c r="G48" i="6" s="1"/>
  <c r="C63" i="6"/>
  <c r="G62" i="6"/>
  <c r="G61" i="6" s="1"/>
  <c r="C61" i="6"/>
  <c r="G60" i="6"/>
  <c r="G59" i="6" s="1"/>
  <c r="D59" i="6"/>
  <c r="C59" i="6"/>
  <c r="G58" i="6"/>
  <c r="G57" i="6"/>
  <c r="F56" i="6"/>
  <c r="F49" i="6" s="1"/>
  <c r="E56" i="6"/>
  <c r="E49" i="6" s="1"/>
  <c r="C56" i="6"/>
  <c r="G55" i="6"/>
  <c r="G54" i="6" s="1"/>
  <c r="D54" i="6"/>
  <c r="D49" i="6" s="1"/>
  <c r="C54" i="6"/>
  <c r="G53" i="6"/>
  <c r="G52" i="6" s="1"/>
  <c r="C52" i="6"/>
  <c r="G51" i="6"/>
  <c r="G50" i="6" s="1"/>
  <c r="C50" i="6"/>
  <c r="E48" i="6"/>
  <c r="D48" i="6"/>
  <c r="E47" i="6"/>
  <c r="D47" i="6"/>
  <c r="C47" i="6"/>
  <c r="F46" i="6"/>
  <c r="F45" i="6" s="1"/>
  <c r="E46" i="6"/>
  <c r="D46" i="6"/>
  <c r="C46" i="6"/>
  <c r="F44" i="6"/>
  <c r="E44" i="6"/>
  <c r="D44" i="6"/>
  <c r="F43" i="6"/>
  <c r="E43" i="6"/>
  <c r="D43" i="6"/>
  <c r="C42" i="6"/>
  <c r="C35" i="6"/>
  <c r="G33" i="6"/>
  <c r="G32" i="6"/>
  <c r="E32" i="6"/>
  <c r="D32" i="6"/>
  <c r="G31" i="6"/>
  <c r="G30" i="6"/>
  <c r="D29" i="6"/>
  <c r="C29" i="6"/>
  <c r="G27" i="6"/>
  <c r="G26" i="6"/>
  <c r="G22" i="6"/>
  <c r="F21" i="6"/>
  <c r="E21" i="6"/>
  <c r="F20" i="6"/>
  <c r="E20" i="6"/>
  <c r="G19" i="6"/>
  <c r="D18" i="6"/>
  <c r="F16" i="6"/>
  <c r="E16" i="6"/>
  <c r="D16" i="6"/>
  <c r="F15" i="6"/>
  <c r="E15" i="6"/>
  <c r="E14" i="6" s="1"/>
  <c r="D15" i="6"/>
  <c r="C14" i="6"/>
  <c r="G13" i="6"/>
  <c r="F12" i="6"/>
  <c r="E12" i="6"/>
  <c r="E9" i="6" s="1"/>
  <c r="F11" i="6"/>
  <c r="D11" i="6"/>
  <c r="D9" i="6" s="1"/>
  <c r="D10" i="6"/>
  <c r="G10" i="6" s="1"/>
  <c r="F8" i="6"/>
  <c r="E8" i="6"/>
  <c r="G7" i="6"/>
  <c r="G6" i="6"/>
  <c r="D5" i="6"/>
  <c r="H28" i="6" l="1"/>
  <c r="H42" i="6"/>
  <c r="H174" i="6"/>
  <c r="H146" i="6"/>
  <c r="H107" i="6"/>
  <c r="H89" i="6"/>
  <c r="H84" i="6"/>
  <c r="H72" i="6"/>
  <c r="H65" i="6"/>
  <c r="H4" i="6"/>
  <c r="G5" i="6"/>
  <c r="G16" i="6"/>
  <c r="G147" i="6"/>
  <c r="F42" i="6"/>
  <c r="F41" i="6" s="1"/>
  <c r="G150" i="6"/>
  <c r="G46" i="6"/>
  <c r="G20" i="6"/>
  <c r="D174" i="6"/>
  <c r="G90" i="6"/>
  <c r="F107" i="6"/>
  <c r="D4" i="6"/>
  <c r="G11" i="6"/>
  <c r="G21" i="6"/>
  <c r="E42" i="6"/>
  <c r="G73" i="6"/>
  <c r="G115" i="6"/>
  <c r="G107" i="6" s="1"/>
  <c r="G177" i="6"/>
  <c r="G65" i="6"/>
  <c r="G47" i="6"/>
  <c r="C107" i="6"/>
  <c r="G140" i="6"/>
  <c r="D146" i="6"/>
  <c r="G153" i="6"/>
  <c r="G146" i="6" s="1"/>
  <c r="G213" i="6"/>
  <c r="F14" i="6"/>
  <c r="D107" i="6"/>
  <c r="G133" i="6"/>
  <c r="D45" i="6"/>
  <c r="D42" i="6"/>
  <c r="D72" i="6"/>
  <c r="G93" i="6"/>
  <c r="G89" i="6" s="1"/>
  <c r="F146" i="6"/>
  <c r="C146" i="6"/>
  <c r="C49" i="6"/>
  <c r="G15" i="6"/>
  <c r="G14" i="6" s="1"/>
  <c r="E45" i="6"/>
  <c r="G56" i="6"/>
  <c r="G49" i="6" s="1"/>
  <c r="C84" i="6"/>
  <c r="C89" i="6"/>
  <c r="C174" i="6"/>
  <c r="F18" i="6"/>
  <c r="G29" i="6"/>
  <c r="C48" i="6"/>
  <c r="G84" i="6"/>
  <c r="G210" i="6"/>
  <c r="G174" i="6" s="1"/>
  <c r="D41" i="6"/>
  <c r="G72" i="6"/>
  <c r="G44" i="6"/>
  <c r="G42" i="6" s="1"/>
  <c r="C45" i="6"/>
  <c r="C41" i="6" s="1"/>
  <c r="G81" i="6"/>
  <c r="G9" i="6"/>
  <c r="D35" i="6"/>
  <c r="E4" i="6"/>
  <c r="G18" i="6"/>
  <c r="G8" i="6"/>
  <c r="E18" i="6"/>
  <c r="G12" i="6"/>
  <c r="D14" i="6"/>
  <c r="D17" i="6" s="1"/>
  <c r="D28" i="6" s="1"/>
  <c r="F9" i="6"/>
  <c r="F4" i="6" s="1"/>
  <c r="H41" i="6" l="1"/>
  <c r="E41" i="6"/>
  <c r="G45" i="6"/>
  <c r="G4" i="6"/>
  <c r="G41" i="6"/>
  <c r="G35" i="6"/>
  <c r="G17" i="6"/>
  <c r="G28" i="6" s="1"/>
  <c r="E35" i="6"/>
  <c r="E17" i="6"/>
  <c r="E28" i="6" s="1"/>
  <c r="F35" i="6"/>
  <c r="F17" i="6"/>
  <c r="F28" i="6" s="1"/>
  <c r="E252" i="1" l="1"/>
  <c r="D252" i="1"/>
  <c r="C252" i="1"/>
  <c r="E247" i="1"/>
  <c r="D247" i="1"/>
  <c r="C247" i="1"/>
  <c r="E229" i="1"/>
  <c r="E228" i="1" s="1"/>
  <c r="D229" i="1"/>
  <c r="C229" i="1"/>
  <c r="C228" i="1" s="1"/>
  <c r="D228" i="1"/>
  <c r="E222" i="1"/>
  <c r="D222" i="1"/>
  <c r="C222" i="1"/>
  <c r="E219" i="1"/>
  <c r="D219" i="1"/>
  <c r="C219" i="1"/>
  <c r="E216" i="1"/>
  <c r="D216" i="1"/>
  <c r="C216" i="1"/>
  <c r="E213" i="1"/>
  <c r="D213" i="1"/>
  <c r="C213" i="1"/>
  <c r="E211" i="1"/>
  <c r="D211" i="1"/>
  <c r="C211" i="1"/>
  <c r="E209" i="1"/>
  <c r="D209" i="1"/>
  <c r="C209" i="1"/>
  <c r="E206" i="1"/>
  <c r="D206" i="1"/>
  <c r="C206" i="1"/>
  <c r="E204" i="1"/>
  <c r="E200" i="1" s="1"/>
  <c r="E185" i="1" s="1"/>
  <c r="D204" i="1"/>
  <c r="C204" i="1"/>
  <c r="E201" i="1"/>
  <c r="D201" i="1"/>
  <c r="D200" i="1" s="1"/>
  <c r="C201" i="1"/>
  <c r="C200" i="1"/>
  <c r="C185" i="1" s="1"/>
  <c r="E197" i="1"/>
  <c r="D197" i="1"/>
  <c r="C197" i="1"/>
  <c r="E194" i="1"/>
  <c r="D194" i="1"/>
  <c r="C194" i="1"/>
  <c r="E191" i="1"/>
  <c r="D191" i="1"/>
  <c r="D185" i="1" s="1"/>
  <c r="C191" i="1"/>
  <c r="E188" i="1"/>
  <c r="D188" i="1"/>
  <c r="C188" i="1"/>
  <c r="E186" i="1"/>
  <c r="D186" i="1"/>
  <c r="C186" i="1"/>
  <c r="E183" i="1"/>
  <c r="D183" i="1"/>
  <c r="C183" i="1"/>
  <c r="E181" i="1"/>
  <c r="D181" i="1"/>
  <c r="C181" i="1"/>
  <c r="E178" i="1"/>
  <c r="D178" i="1"/>
  <c r="C178" i="1"/>
  <c r="E176" i="1"/>
  <c r="D176" i="1"/>
  <c r="C176" i="1"/>
  <c r="E174" i="1"/>
  <c r="D174" i="1"/>
  <c r="C174" i="1"/>
  <c r="E172" i="1"/>
  <c r="D172" i="1"/>
  <c r="C172" i="1"/>
  <c r="E170" i="1"/>
  <c r="D170" i="1"/>
  <c r="C170" i="1"/>
  <c r="E169" i="1"/>
  <c r="D169" i="1"/>
  <c r="C169" i="1"/>
  <c r="E167" i="1"/>
  <c r="D167" i="1"/>
  <c r="C167" i="1"/>
  <c r="D165" i="1"/>
  <c r="C165" i="1"/>
  <c r="E163" i="1"/>
  <c r="E160" i="1" s="1"/>
  <c r="E159" i="1" s="1"/>
  <c r="D163" i="1"/>
  <c r="C163" i="1"/>
  <c r="E161" i="1"/>
  <c r="D161" i="1"/>
  <c r="D160" i="1" s="1"/>
  <c r="D159" i="1" s="1"/>
  <c r="C161" i="1"/>
  <c r="C160" i="1"/>
  <c r="C159" i="1" s="1"/>
  <c r="E157" i="1"/>
  <c r="D157" i="1"/>
  <c r="C157" i="1"/>
  <c r="E154" i="1"/>
  <c r="D154" i="1"/>
  <c r="C154" i="1"/>
  <c r="E152" i="1"/>
  <c r="D152" i="1"/>
  <c r="C152" i="1"/>
  <c r="E149" i="1"/>
  <c r="D149" i="1"/>
  <c r="C149" i="1"/>
  <c r="E147" i="1"/>
  <c r="D147" i="1"/>
  <c r="C147" i="1"/>
  <c r="E145" i="1"/>
  <c r="D145" i="1"/>
  <c r="C145" i="1"/>
  <c r="E142" i="1"/>
  <c r="D142" i="1"/>
  <c r="C142" i="1"/>
  <c r="C130" i="1" s="1"/>
  <c r="E140" i="1"/>
  <c r="D140" i="1"/>
  <c r="C140" i="1"/>
  <c r="E137" i="1"/>
  <c r="D137" i="1"/>
  <c r="C137" i="1"/>
  <c r="E135" i="1"/>
  <c r="D135" i="1"/>
  <c r="D130" i="1" s="1"/>
  <c r="C135" i="1"/>
  <c r="E133" i="1"/>
  <c r="D133" i="1"/>
  <c r="C133" i="1"/>
  <c r="E131" i="1"/>
  <c r="D131" i="1"/>
  <c r="C131" i="1"/>
  <c r="E130" i="1"/>
  <c r="E128" i="1"/>
  <c r="D128" i="1"/>
  <c r="C128" i="1"/>
  <c r="E126" i="1"/>
  <c r="D126" i="1"/>
  <c r="C126" i="1"/>
  <c r="C125" i="1" s="1"/>
  <c r="E125" i="1"/>
  <c r="D125" i="1"/>
  <c r="E123" i="1"/>
  <c r="D123" i="1"/>
  <c r="C123" i="1"/>
  <c r="E121" i="1"/>
  <c r="D121" i="1"/>
  <c r="C121" i="1"/>
  <c r="E119" i="1"/>
  <c r="D119" i="1"/>
  <c r="C119" i="1"/>
  <c r="E117" i="1"/>
  <c r="D117" i="1"/>
  <c r="C117" i="1"/>
  <c r="E115" i="1"/>
  <c r="E111" i="1" s="1"/>
  <c r="D115" i="1"/>
  <c r="C115" i="1"/>
  <c r="E112" i="1"/>
  <c r="D112" i="1"/>
  <c r="D111" i="1" s="1"/>
  <c r="C112" i="1"/>
  <c r="C111" i="1"/>
  <c r="E109" i="1"/>
  <c r="E106" i="1" s="1"/>
  <c r="D109" i="1"/>
  <c r="C109" i="1"/>
  <c r="E107" i="1"/>
  <c r="D107" i="1"/>
  <c r="C107" i="1"/>
  <c r="D106" i="1"/>
  <c r="C106" i="1"/>
  <c r="E104" i="1"/>
  <c r="E97" i="1" s="1"/>
  <c r="D104" i="1"/>
  <c r="C104" i="1"/>
  <c r="E102" i="1"/>
  <c r="D102" i="1"/>
  <c r="C102" i="1"/>
  <c r="E100" i="1"/>
  <c r="E74" i="1" s="1"/>
  <c r="E72" i="1" s="1"/>
  <c r="D100" i="1"/>
  <c r="D74" i="1" s="1"/>
  <c r="C100" i="1"/>
  <c r="C74" i="1" s="1"/>
  <c r="C72" i="1" s="1"/>
  <c r="E98" i="1"/>
  <c r="D98" i="1"/>
  <c r="D97" i="1" s="1"/>
  <c r="C98" i="1"/>
  <c r="C97" i="1"/>
  <c r="E95" i="1"/>
  <c r="D95" i="1"/>
  <c r="C95" i="1"/>
  <c r="E93" i="1"/>
  <c r="D93" i="1"/>
  <c r="C93" i="1"/>
  <c r="E91" i="1"/>
  <c r="D91" i="1"/>
  <c r="D90" i="1" s="1"/>
  <c r="C91" i="1"/>
  <c r="E90" i="1"/>
  <c r="C90" i="1"/>
  <c r="E88" i="1"/>
  <c r="D88" i="1"/>
  <c r="C88" i="1"/>
  <c r="E86" i="1"/>
  <c r="D86" i="1"/>
  <c r="C86" i="1"/>
  <c r="E83" i="1"/>
  <c r="D83" i="1"/>
  <c r="C83" i="1"/>
  <c r="E81" i="1"/>
  <c r="D81" i="1"/>
  <c r="C81" i="1"/>
  <c r="C75" i="1" s="1"/>
  <c r="E78" i="1"/>
  <c r="D78" i="1"/>
  <c r="C78" i="1"/>
  <c r="E76" i="1"/>
  <c r="E75" i="1" s="1"/>
  <c r="D76" i="1"/>
  <c r="C76" i="1"/>
  <c r="D75" i="1"/>
  <c r="E73" i="1"/>
  <c r="D73" i="1"/>
  <c r="C73" i="1"/>
  <c r="E66" i="1"/>
  <c r="D66" i="1"/>
  <c r="C66" i="1"/>
  <c r="E57" i="1"/>
  <c r="D57" i="1"/>
  <c r="D55" i="1" s="1"/>
  <c r="C57" i="1"/>
  <c r="E55" i="1"/>
  <c r="C55" i="1"/>
  <c r="E44" i="1"/>
  <c r="D44" i="1"/>
  <c r="D43" i="1" s="1"/>
  <c r="D32" i="1" s="1"/>
  <c r="C44" i="1"/>
  <c r="E43" i="1"/>
  <c r="C43" i="1"/>
  <c r="E36" i="1"/>
  <c r="D36" i="1"/>
  <c r="C36" i="1"/>
  <c r="E33" i="1"/>
  <c r="E32" i="1" s="1"/>
  <c r="D33" i="1"/>
  <c r="C33" i="1"/>
  <c r="C32" i="1" s="1"/>
  <c r="E29" i="1"/>
  <c r="C29" i="1"/>
  <c r="D28" i="1"/>
  <c r="E25" i="1"/>
  <c r="D25" i="1"/>
  <c r="C25" i="1"/>
  <c r="E22" i="1"/>
  <c r="D22" i="1"/>
  <c r="C22" i="1"/>
  <c r="E13" i="1"/>
  <c r="D13" i="1"/>
  <c r="C13" i="1"/>
  <c r="E12" i="1"/>
  <c r="E21" i="1" s="1"/>
  <c r="E9" i="1"/>
  <c r="D9" i="1"/>
  <c r="D12" i="1" s="1"/>
  <c r="D21" i="1" s="1"/>
  <c r="C9" i="1"/>
  <c r="E4" i="1"/>
  <c r="E28" i="1" s="1"/>
  <c r="D4" i="1"/>
  <c r="C4" i="1"/>
  <c r="C12" i="1" s="1"/>
  <c r="C21" i="1" s="1"/>
  <c r="E254" i="2"/>
  <c r="D254" i="2"/>
  <c r="C254" i="2"/>
  <c r="E249" i="2"/>
  <c r="D249" i="2"/>
  <c r="C249" i="2"/>
  <c r="E230" i="2"/>
  <c r="E229" i="2" s="1"/>
  <c r="D230" i="2"/>
  <c r="D229" i="2" s="1"/>
  <c r="C230" i="2"/>
  <c r="C229" i="2"/>
  <c r="E223" i="2"/>
  <c r="D223" i="2"/>
  <c r="C223" i="2"/>
  <c r="E221" i="2"/>
  <c r="D221" i="2"/>
  <c r="C221" i="2"/>
  <c r="E218" i="2"/>
  <c r="D218" i="2"/>
  <c r="C218" i="2"/>
  <c r="E216" i="2"/>
  <c r="D216" i="2"/>
  <c r="C216" i="2"/>
  <c r="E213" i="2"/>
  <c r="D213" i="2"/>
  <c r="C213" i="2"/>
  <c r="E211" i="2"/>
  <c r="D211" i="2"/>
  <c r="C211" i="2"/>
  <c r="E209" i="2"/>
  <c r="D209" i="2"/>
  <c r="C209" i="2"/>
  <c r="E207" i="2"/>
  <c r="D207" i="2"/>
  <c r="C207" i="2"/>
  <c r="E204" i="2"/>
  <c r="E203" i="2" s="1"/>
  <c r="D204" i="2"/>
  <c r="C204" i="2"/>
  <c r="C203" i="2" s="1"/>
  <c r="D203" i="2"/>
  <c r="E200" i="2"/>
  <c r="D200" i="2"/>
  <c r="D193" i="2" s="1"/>
  <c r="C200" i="2"/>
  <c r="E197" i="2"/>
  <c r="D197" i="2"/>
  <c r="C197" i="2"/>
  <c r="E194" i="2"/>
  <c r="E193" i="2" s="1"/>
  <c r="D194" i="2"/>
  <c r="C194" i="2"/>
  <c r="C193" i="2" s="1"/>
  <c r="E191" i="2"/>
  <c r="D191" i="2"/>
  <c r="C191" i="2"/>
  <c r="E189" i="2"/>
  <c r="D189" i="2"/>
  <c r="C189" i="2"/>
  <c r="E186" i="2"/>
  <c r="D186" i="2"/>
  <c r="C186" i="2"/>
  <c r="E184" i="2"/>
  <c r="D184" i="2"/>
  <c r="E182" i="2"/>
  <c r="D182" i="2"/>
  <c r="C182" i="2"/>
  <c r="E180" i="2"/>
  <c r="E177" i="2" s="1"/>
  <c r="D180" i="2"/>
  <c r="C180" i="2"/>
  <c r="E178" i="2"/>
  <c r="D178" i="2"/>
  <c r="D177" i="2" s="1"/>
  <c r="C178" i="2"/>
  <c r="C177" i="2"/>
  <c r="E175" i="2"/>
  <c r="D175" i="2"/>
  <c r="C175" i="2"/>
  <c r="E173" i="2"/>
  <c r="D173" i="2"/>
  <c r="C173" i="2"/>
  <c r="E171" i="2"/>
  <c r="D171" i="2"/>
  <c r="D168" i="2" s="1"/>
  <c r="D167" i="2" s="1"/>
  <c r="C171" i="2"/>
  <c r="E169" i="2"/>
  <c r="E168" i="2" s="1"/>
  <c r="E167" i="2" s="1"/>
  <c r="D169" i="2"/>
  <c r="C169" i="2"/>
  <c r="C168" i="2" s="1"/>
  <c r="C167" i="2" s="1"/>
  <c r="E165" i="2"/>
  <c r="D165" i="2"/>
  <c r="C165" i="2"/>
  <c r="E163" i="2"/>
  <c r="D163" i="2"/>
  <c r="C163" i="2"/>
  <c r="E160" i="2"/>
  <c r="D160" i="2"/>
  <c r="C160" i="2"/>
  <c r="E158" i="2"/>
  <c r="D158" i="2"/>
  <c r="C158" i="2"/>
  <c r="E155" i="2"/>
  <c r="D155" i="2"/>
  <c r="C155" i="2"/>
  <c r="E153" i="2"/>
  <c r="D153" i="2"/>
  <c r="C153" i="2"/>
  <c r="E151" i="2"/>
  <c r="D151" i="2"/>
  <c r="C151" i="2"/>
  <c r="E149" i="2"/>
  <c r="D149" i="2"/>
  <c r="C149" i="2"/>
  <c r="E146" i="2"/>
  <c r="D146" i="2"/>
  <c r="C146" i="2"/>
  <c r="E144" i="2"/>
  <c r="D144" i="2"/>
  <c r="C144" i="2"/>
  <c r="E141" i="2"/>
  <c r="D141" i="2"/>
  <c r="C141" i="2"/>
  <c r="E139" i="2"/>
  <c r="D139" i="2"/>
  <c r="C139" i="2"/>
  <c r="E137" i="2"/>
  <c r="D137" i="2"/>
  <c r="D134" i="2" s="1"/>
  <c r="C137" i="2"/>
  <c r="E135" i="2"/>
  <c r="E134" i="2" s="1"/>
  <c r="D135" i="2"/>
  <c r="C135" i="2"/>
  <c r="C134" i="2" s="1"/>
  <c r="E132" i="2"/>
  <c r="E129" i="2" s="1"/>
  <c r="D132" i="2"/>
  <c r="C132" i="2"/>
  <c r="E130" i="2"/>
  <c r="D130" i="2"/>
  <c r="D129" i="2" s="1"/>
  <c r="C130" i="2"/>
  <c r="C129" i="2"/>
  <c r="E127" i="2"/>
  <c r="D127" i="2"/>
  <c r="C127" i="2"/>
  <c r="E125" i="2"/>
  <c r="D125" i="2"/>
  <c r="C125" i="2"/>
  <c r="E123" i="2"/>
  <c r="D123" i="2"/>
  <c r="C123" i="2"/>
  <c r="E121" i="2"/>
  <c r="D121" i="2"/>
  <c r="C121" i="2"/>
  <c r="E119" i="2"/>
  <c r="D119" i="2"/>
  <c r="C119" i="2"/>
  <c r="E116" i="2"/>
  <c r="E115" i="2" s="1"/>
  <c r="D116" i="2"/>
  <c r="C116" i="2"/>
  <c r="C115" i="2" s="1"/>
  <c r="D115" i="2"/>
  <c r="E113" i="2"/>
  <c r="D113" i="2"/>
  <c r="D110" i="2" s="1"/>
  <c r="C113" i="2"/>
  <c r="C110" i="2" s="1"/>
  <c r="E111" i="2"/>
  <c r="D111" i="2"/>
  <c r="C111" i="2"/>
  <c r="E110" i="2"/>
  <c r="E108" i="2"/>
  <c r="D108" i="2"/>
  <c r="C108" i="2"/>
  <c r="E106" i="2"/>
  <c r="D106" i="2"/>
  <c r="C106" i="2"/>
  <c r="E104" i="2"/>
  <c r="D104" i="2"/>
  <c r="C104" i="2"/>
  <c r="C78" i="2" s="1"/>
  <c r="E102" i="2"/>
  <c r="E101" i="2" s="1"/>
  <c r="D102" i="2"/>
  <c r="C102" i="2"/>
  <c r="C101" i="2" s="1"/>
  <c r="D101" i="2"/>
  <c r="E99" i="2"/>
  <c r="D99" i="2"/>
  <c r="C99" i="2"/>
  <c r="E97" i="2"/>
  <c r="D97" i="2"/>
  <c r="C97" i="2"/>
  <c r="E95" i="2"/>
  <c r="E94" i="2" s="1"/>
  <c r="D95" i="2"/>
  <c r="C95" i="2"/>
  <c r="C94" i="2" s="1"/>
  <c r="D94" i="2"/>
  <c r="E92" i="2"/>
  <c r="D92" i="2"/>
  <c r="C92" i="2"/>
  <c r="E90" i="2"/>
  <c r="D90" i="2"/>
  <c r="C90" i="2"/>
  <c r="E87" i="2"/>
  <c r="D87" i="2"/>
  <c r="C87" i="2"/>
  <c r="E85" i="2"/>
  <c r="D85" i="2"/>
  <c r="C85" i="2"/>
  <c r="E82" i="2"/>
  <c r="D82" i="2"/>
  <c r="C82" i="2"/>
  <c r="E80" i="2"/>
  <c r="D80" i="2"/>
  <c r="D79" i="2" s="1"/>
  <c r="C80" i="2"/>
  <c r="C79" i="2" s="1"/>
  <c r="E79" i="2"/>
  <c r="E78" i="2"/>
  <c r="D78" i="2"/>
  <c r="E77" i="2"/>
  <c r="E76" i="2" s="1"/>
  <c r="D77" i="2"/>
  <c r="D76" i="2" s="1"/>
  <c r="C77" i="2"/>
  <c r="E70" i="2"/>
  <c r="D70" i="2"/>
  <c r="C70" i="2"/>
  <c r="E57" i="2"/>
  <c r="E55" i="2" s="1"/>
  <c r="D57" i="2"/>
  <c r="D55" i="2" s="1"/>
  <c r="D43" i="2" s="1"/>
  <c r="C57" i="2"/>
  <c r="C55" i="2" s="1"/>
  <c r="E44" i="2"/>
  <c r="E43" i="2" s="1"/>
  <c r="E32" i="2" s="1"/>
  <c r="D44" i="2"/>
  <c r="C44" i="2"/>
  <c r="E36" i="2"/>
  <c r="D36" i="2"/>
  <c r="C36" i="2"/>
  <c r="E33" i="2"/>
  <c r="D33" i="2"/>
  <c r="D32" i="2" s="1"/>
  <c r="C33" i="2"/>
  <c r="D29" i="2"/>
  <c r="C28" i="2"/>
  <c r="E25" i="2"/>
  <c r="D25" i="2"/>
  <c r="C25" i="2"/>
  <c r="E22" i="2"/>
  <c r="D22" i="2"/>
  <c r="C22" i="2"/>
  <c r="E13" i="2"/>
  <c r="D13" i="2"/>
  <c r="C13" i="2"/>
  <c r="C12" i="2"/>
  <c r="C21" i="2" s="1"/>
  <c r="E9" i="2"/>
  <c r="E29" i="2" s="1"/>
  <c r="D9" i="2"/>
  <c r="C9" i="2"/>
  <c r="C29" i="2" s="1"/>
  <c r="E4" i="2"/>
  <c r="E28" i="2" s="1"/>
  <c r="D4" i="2"/>
  <c r="D12" i="2" s="1"/>
  <c r="D21" i="2" s="1"/>
  <c r="C4" i="2"/>
  <c r="E258" i="3"/>
  <c r="D258" i="3"/>
  <c r="C258" i="3"/>
  <c r="E253" i="3"/>
  <c r="D253" i="3"/>
  <c r="C253" i="3"/>
  <c r="E226" i="3"/>
  <c r="E225" i="3" s="1"/>
  <c r="D226" i="3"/>
  <c r="C226" i="3"/>
  <c r="D225" i="3"/>
  <c r="C225" i="3"/>
  <c r="E219" i="3"/>
  <c r="D219" i="3"/>
  <c r="C219" i="3"/>
  <c r="E217" i="3"/>
  <c r="D217" i="3"/>
  <c r="C217" i="3"/>
  <c r="E214" i="3"/>
  <c r="D214" i="3"/>
  <c r="C214" i="3"/>
  <c r="E212" i="3"/>
  <c r="D212" i="3"/>
  <c r="C212" i="3"/>
  <c r="E210" i="3"/>
  <c r="D210" i="3"/>
  <c r="C210" i="3"/>
  <c r="E207" i="3"/>
  <c r="D207" i="3"/>
  <c r="C207" i="3"/>
  <c r="E205" i="3"/>
  <c r="D205" i="3"/>
  <c r="C205" i="3"/>
  <c r="E203" i="3"/>
  <c r="D203" i="3"/>
  <c r="C203" i="3"/>
  <c r="E201" i="3"/>
  <c r="D201" i="3"/>
  <c r="C201" i="3"/>
  <c r="E199" i="3"/>
  <c r="E198" i="3" s="1"/>
  <c r="D199" i="3"/>
  <c r="D198" i="3" s="1"/>
  <c r="D189" i="3" s="1"/>
  <c r="C199" i="3"/>
  <c r="C198" i="3" s="1"/>
  <c r="E196" i="3"/>
  <c r="D196" i="3"/>
  <c r="C196" i="3"/>
  <c r="E193" i="3"/>
  <c r="E189" i="3" s="1"/>
  <c r="D193" i="3"/>
  <c r="C193" i="3"/>
  <c r="E190" i="3"/>
  <c r="D190" i="3"/>
  <c r="C190" i="3"/>
  <c r="E187" i="3"/>
  <c r="D187" i="3"/>
  <c r="C187" i="3"/>
  <c r="E185" i="3"/>
  <c r="D185" i="3"/>
  <c r="C185" i="3"/>
  <c r="E183" i="3"/>
  <c r="D183" i="3"/>
  <c r="C183" i="3"/>
  <c r="E181" i="3"/>
  <c r="D181" i="3"/>
  <c r="E179" i="3"/>
  <c r="D179" i="3"/>
  <c r="C179" i="3"/>
  <c r="E177" i="3"/>
  <c r="D177" i="3"/>
  <c r="D174" i="3" s="1"/>
  <c r="C177" i="3"/>
  <c r="E175" i="3"/>
  <c r="E174" i="3" s="1"/>
  <c r="D175" i="3"/>
  <c r="C175" i="3"/>
  <c r="C174" i="3"/>
  <c r="E172" i="3"/>
  <c r="D172" i="3"/>
  <c r="C172" i="3"/>
  <c r="E170" i="3"/>
  <c r="D170" i="3"/>
  <c r="C170" i="3"/>
  <c r="E168" i="3"/>
  <c r="D168" i="3"/>
  <c r="D163" i="3" s="1"/>
  <c r="D162" i="3" s="1"/>
  <c r="C168" i="3"/>
  <c r="C163" i="3" s="1"/>
  <c r="C162" i="3" s="1"/>
  <c r="E166" i="3"/>
  <c r="D166" i="3"/>
  <c r="C166" i="3"/>
  <c r="E164" i="3"/>
  <c r="D164" i="3"/>
  <c r="C164" i="3"/>
  <c r="E163" i="3"/>
  <c r="E162" i="3" s="1"/>
  <c r="E160" i="3"/>
  <c r="D160" i="3"/>
  <c r="C160" i="3"/>
  <c r="E158" i="3"/>
  <c r="D158" i="3"/>
  <c r="C158" i="3"/>
  <c r="E155" i="3"/>
  <c r="D155" i="3"/>
  <c r="C155" i="3"/>
  <c r="E153" i="3"/>
  <c r="D153" i="3"/>
  <c r="C153" i="3"/>
  <c r="E150" i="3"/>
  <c r="D150" i="3"/>
  <c r="C150" i="3"/>
  <c r="E148" i="3"/>
  <c r="D148" i="3"/>
  <c r="C148" i="3"/>
  <c r="E145" i="3"/>
  <c r="D145" i="3"/>
  <c r="C145" i="3"/>
  <c r="E143" i="3"/>
  <c r="D143" i="3"/>
  <c r="C143" i="3"/>
  <c r="E140" i="3"/>
  <c r="D140" i="3"/>
  <c r="C140" i="3"/>
  <c r="C129" i="3" s="1"/>
  <c r="C138" i="3"/>
  <c r="E136" i="3"/>
  <c r="D136" i="3"/>
  <c r="C136" i="3"/>
  <c r="E134" i="3"/>
  <c r="D134" i="3"/>
  <c r="C134" i="3"/>
  <c r="E132" i="3"/>
  <c r="E129" i="3" s="1"/>
  <c r="D132" i="3"/>
  <c r="D129" i="3" s="1"/>
  <c r="C132" i="3"/>
  <c r="E130" i="3"/>
  <c r="D130" i="3"/>
  <c r="C130" i="3"/>
  <c r="E127" i="3"/>
  <c r="D127" i="3"/>
  <c r="C127" i="3"/>
  <c r="E125" i="3"/>
  <c r="E124" i="3" s="1"/>
  <c r="D125" i="3"/>
  <c r="C125" i="3"/>
  <c r="D124" i="3"/>
  <c r="C124" i="3"/>
  <c r="E122" i="3"/>
  <c r="D122" i="3"/>
  <c r="C122" i="3"/>
  <c r="E120" i="3"/>
  <c r="D120" i="3"/>
  <c r="E118" i="3"/>
  <c r="D118" i="3"/>
  <c r="D110" i="3" s="1"/>
  <c r="C118" i="3"/>
  <c r="E116" i="3"/>
  <c r="D116" i="3"/>
  <c r="C116" i="3"/>
  <c r="E114" i="3"/>
  <c r="D114" i="3"/>
  <c r="C114" i="3"/>
  <c r="E111" i="3"/>
  <c r="E110" i="3" s="1"/>
  <c r="D111" i="3"/>
  <c r="C111" i="3"/>
  <c r="C110" i="3" s="1"/>
  <c r="E107" i="3"/>
  <c r="D107" i="3"/>
  <c r="C107" i="3"/>
  <c r="C104" i="3" s="1"/>
  <c r="E105" i="3"/>
  <c r="D105" i="3"/>
  <c r="C105" i="3"/>
  <c r="E104" i="3"/>
  <c r="D104" i="3"/>
  <c r="E102" i="3"/>
  <c r="D102" i="3"/>
  <c r="D95" i="3" s="1"/>
  <c r="C102" i="3"/>
  <c r="E100" i="3"/>
  <c r="D100" i="3"/>
  <c r="C100" i="3"/>
  <c r="E98" i="3"/>
  <c r="D98" i="3"/>
  <c r="C98" i="3"/>
  <c r="E96" i="3"/>
  <c r="E95" i="3" s="1"/>
  <c r="D96" i="3"/>
  <c r="C96" i="3"/>
  <c r="C95" i="3"/>
  <c r="E93" i="3"/>
  <c r="D93" i="3"/>
  <c r="C93" i="3"/>
  <c r="C88" i="3" s="1"/>
  <c r="E91" i="3"/>
  <c r="D91" i="3"/>
  <c r="C91" i="3"/>
  <c r="E89" i="3"/>
  <c r="D89" i="3"/>
  <c r="C89" i="3"/>
  <c r="E88" i="3"/>
  <c r="D88" i="3"/>
  <c r="E86" i="3"/>
  <c r="D86" i="3"/>
  <c r="C86" i="3"/>
  <c r="E83" i="3"/>
  <c r="D83" i="3"/>
  <c r="C83" i="3"/>
  <c r="E81" i="3"/>
  <c r="E75" i="3" s="1"/>
  <c r="D81" i="3"/>
  <c r="C81" i="3"/>
  <c r="E78" i="3"/>
  <c r="D78" i="3"/>
  <c r="C78" i="3"/>
  <c r="E76" i="3"/>
  <c r="D76" i="3"/>
  <c r="D75" i="3" s="1"/>
  <c r="C76" i="3"/>
  <c r="C75" i="3" s="1"/>
  <c r="E74" i="3"/>
  <c r="D74" i="3"/>
  <c r="C74" i="3"/>
  <c r="E73" i="3"/>
  <c r="E72" i="3" s="1"/>
  <c r="D73" i="3"/>
  <c r="D72" i="3" s="1"/>
  <c r="C73" i="3"/>
  <c r="C72" i="3"/>
  <c r="E65" i="3"/>
  <c r="D65" i="3"/>
  <c r="C65" i="3"/>
  <c r="E54" i="3"/>
  <c r="E52" i="3" s="1"/>
  <c r="E41" i="3" s="1"/>
  <c r="E30" i="3" s="1"/>
  <c r="D54" i="3"/>
  <c r="D52" i="3" s="1"/>
  <c r="D41" i="3" s="1"/>
  <c r="C54" i="3"/>
  <c r="C52" i="3"/>
  <c r="E42" i="3"/>
  <c r="D42" i="3"/>
  <c r="C42" i="3"/>
  <c r="C41" i="3" s="1"/>
  <c r="E34" i="3"/>
  <c r="D34" i="3"/>
  <c r="C34" i="3"/>
  <c r="E31" i="3"/>
  <c r="D31" i="3"/>
  <c r="D30" i="3" s="1"/>
  <c r="C31" i="3"/>
  <c r="E27" i="3"/>
  <c r="E23" i="3"/>
  <c r="D23" i="3"/>
  <c r="C23" i="3"/>
  <c r="E20" i="3"/>
  <c r="D20" i="3"/>
  <c r="C20" i="3"/>
  <c r="E13" i="3"/>
  <c r="D13" i="3"/>
  <c r="C13" i="3"/>
  <c r="E9" i="3"/>
  <c r="D9" i="3"/>
  <c r="D27" i="3" s="1"/>
  <c r="C9" i="3"/>
  <c r="C27" i="3" s="1"/>
  <c r="E4" i="3"/>
  <c r="E26" i="3" s="1"/>
  <c r="D4" i="3"/>
  <c r="D12" i="3" s="1"/>
  <c r="D19" i="3" s="1"/>
  <c r="C4" i="3"/>
  <c r="C12" i="3" s="1"/>
  <c r="C19" i="3" s="1"/>
  <c r="E259" i="4"/>
  <c r="D259" i="4"/>
  <c r="C259" i="4"/>
  <c r="E254" i="4"/>
  <c r="D254" i="4"/>
  <c r="C254" i="4"/>
  <c r="E227" i="4"/>
  <c r="E226" i="4" s="1"/>
  <c r="D227" i="4"/>
  <c r="C227" i="4"/>
  <c r="D226" i="4"/>
  <c r="C226" i="4"/>
  <c r="E220" i="4"/>
  <c r="D220" i="4"/>
  <c r="C220" i="4"/>
  <c r="E217" i="4"/>
  <c r="D217" i="4"/>
  <c r="C217" i="4"/>
  <c r="E215" i="4"/>
  <c r="D215" i="4"/>
  <c r="C215" i="4"/>
  <c r="E212" i="4"/>
  <c r="D212" i="4"/>
  <c r="C212" i="4"/>
  <c r="E210" i="4"/>
  <c r="D210" i="4"/>
  <c r="C210" i="4"/>
  <c r="E208" i="4"/>
  <c r="D208" i="4"/>
  <c r="C208" i="4"/>
  <c r="E206" i="4"/>
  <c r="D206" i="4"/>
  <c r="D203" i="4" s="1"/>
  <c r="D194" i="4" s="1"/>
  <c r="C206" i="4"/>
  <c r="E204" i="4"/>
  <c r="E203" i="4" s="1"/>
  <c r="E194" i="4" s="1"/>
  <c r="D204" i="4"/>
  <c r="C204" i="4"/>
  <c r="C203" i="4" s="1"/>
  <c r="E201" i="4"/>
  <c r="D201" i="4"/>
  <c r="C201" i="4"/>
  <c r="E198" i="4"/>
  <c r="D198" i="4"/>
  <c r="C198" i="4"/>
  <c r="E195" i="4"/>
  <c r="D195" i="4"/>
  <c r="C195" i="4"/>
  <c r="C194" i="4" s="1"/>
  <c r="E192" i="4"/>
  <c r="D192" i="4"/>
  <c r="C192" i="4"/>
  <c r="E190" i="4"/>
  <c r="D190" i="4"/>
  <c r="C190" i="4"/>
  <c r="E188" i="4"/>
  <c r="D188" i="4"/>
  <c r="C188" i="4"/>
  <c r="E186" i="4"/>
  <c r="D186" i="4"/>
  <c r="E184" i="4"/>
  <c r="D184" i="4"/>
  <c r="C184" i="4"/>
  <c r="E182" i="4"/>
  <c r="E179" i="4" s="1"/>
  <c r="D182" i="4"/>
  <c r="C182" i="4"/>
  <c r="E180" i="4"/>
  <c r="D180" i="4"/>
  <c r="C180" i="4"/>
  <c r="D179" i="4"/>
  <c r="C179" i="4"/>
  <c r="E177" i="4"/>
  <c r="D177" i="4"/>
  <c r="C177" i="4"/>
  <c r="E175" i="4"/>
  <c r="D175" i="4"/>
  <c r="C175" i="4"/>
  <c r="E173" i="4"/>
  <c r="D173" i="4"/>
  <c r="C173" i="4"/>
  <c r="E171" i="4"/>
  <c r="D171" i="4"/>
  <c r="C171" i="4"/>
  <c r="E169" i="4"/>
  <c r="D169" i="4"/>
  <c r="D168" i="4" s="1"/>
  <c r="D167" i="4" s="1"/>
  <c r="C169" i="4"/>
  <c r="C168" i="4" s="1"/>
  <c r="C167" i="4" s="1"/>
  <c r="E168" i="4"/>
  <c r="E165" i="4"/>
  <c r="D165" i="4"/>
  <c r="C165" i="4"/>
  <c r="E162" i="4"/>
  <c r="D162" i="4"/>
  <c r="C162" i="4"/>
  <c r="E160" i="4"/>
  <c r="D160" i="4"/>
  <c r="C160" i="4"/>
  <c r="E157" i="4"/>
  <c r="D157" i="4"/>
  <c r="C157" i="4"/>
  <c r="E155" i="4"/>
  <c r="D155" i="4"/>
  <c r="C155" i="4"/>
  <c r="E153" i="4"/>
  <c r="D153" i="4"/>
  <c r="C153" i="4"/>
  <c r="E151" i="4"/>
  <c r="D151" i="4"/>
  <c r="C151" i="4"/>
  <c r="E149" i="4"/>
  <c r="D149" i="4"/>
  <c r="C149" i="4"/>
  <c r="E147" i="4"/>
  <c r="E146" i="4" s="1"/>
  <c r="D147" i="4"/>
  <c r="D146" i="4" s="1"/>
  <c r="C147" i="4"/>
  <c r="C146" i="4" s="1"/>
  <c r="C132" i="4" s="1"/>
  <c r="E143" i="4"/>
  <c r="D143" i="4"/>
  <c r="C143" i="4"/>
  <c r="E141" i="4"/>
  <c r="D141" i="4"/>
  <c r="C141" i="4"/>
  <c r="E139" i="4"/>
  <c r="D139" i="4"/>
  <c r="C139" i="4"/>
  <c r="E137" i="4"/>
  <c r="D137" i="4"/>
  <c r="C137" i="4"/>
  <c r="E135" i="4"/>
  <c r="E132" i="4" s="1"/>
  <c r="D135" i="4"/>
  <c r="C135" i="4"/>
  <c r="E133" i="4"/>
  <c r="D133" i="4"/>
  <c r="C133" i="4"/>
  <c r="E130" i="4"/>
  <c r="D130" i="4"/>
  <c r="C130" i="4"/>
  <c r="E128" i="4"/>
  <c r="D128" i="4"/>
  <c r="E127" i="4"/>
  <c r="D127" i="4"/>
  <c r="C127" i="4"/>
  <c r="E125" i="4"/>
  <c r="D125" i="4"/>
  <c r="C125" i="4"/>
  <c r="E123" i="4"/>
  <c r="D123" i="4"/>
  <c r="E121" i="4"/>
  <c r="D121" i="4"/>
  <c r="C121" i="4"/>
  <c r="E119" i="4"/>
  <c r="D119" i="4"/>
  <c r="C119" i="4"/>
  <c r="E117" i="4"/>
  <c r="D117" i="4"/>
  <c r="C117" i="4"/>
  <c r="C114" i="4" s="1"/>
  <c r="E115" i="4"/>
  <c r="E114" i="4" s="1"/>
  <c r="D115" i="4"/>
  <c r="D114" i="4" s="1"/>
  <c r="E112" i="4"/>
  <c r="D112" i="4"/>
  <c r="C112" i="4"/>
  <c r="C109" i="4" s="1"/>
  <c r="E110" i="4"/>
  <c r="E109" i="4" s="1"/>
  <c r="D110" i="4"/>
  <c r="D109" i="4" s="1"/>
  <c r="C110" i="4"/>
  <c r="E107" i="4"/>
  <c r="D107" i="4"/>
  <c r="C107" i="4"/>
  <c r="E105" i="4"/>
  <c r="E102" i="4" s="1"/>
  <c r="D105" i="4"/>
  <c r="C105" i="4"/>
  <c r="E103" i="4"/>
  <c r="D103" i="4"/>
  <c r="C103" i="4"/>
  <c r="D102" i="4"/>
  <c r="C102" i="4"/>
  <c r="E100" i="4"/>
  <c r="D100" i="4"/>
  <c r="C100" i="4"/>
  <c r="E98" i="4"/>
  <c r="D98" i="4"/>
  <c r="C98" i="4"/>
  <c r="C95" i="4" s="1"/>
  <c r="E96" i="4"/>
  <c r="E95" i="4" s="1"/>
  <c r="D96" i="4"/>
  <c r="D95" i="4" s="1"/>
  <c r="C96" i="4"/>
  <c r="E93" i="4"/>
  <c r="D93" i="4"/>
  <c r="D80" i="4" s="1"/>
  <c r="C93" i="4"/>
  <c r="C80" i="4" s="1"/>
  <c r="E91" i="4"/>
  <c r="E81" i="4" s="1"/>
  <c r="D91" i="4"/>
  <c r="C91" i="4"/>
  <c r="E88" i="4"/>
  <c r="D88" i="4"/>
  <c r="C88" i="4"/>
  <c r="E86" i="4"/>
  <c r="D86" i="4"/>
  <c r="C86" i="4"/>
  <c r="E84" i="4"/>
  <c r="D84" i="4"/>
  <c r="C84" i="4"/>
  <c r="E82" i="4"/>
  <c r="D82" i="4"/>
  <c r="C82" i="4"/>
  <c r="C81" i="4" s="1"/>
  <c r="D81" i="4"/>
  <c r="E80" i="4"/>
  <c r="E79" i="4"/>
  <c r="D79" i="4"/>
  <c r="D78" i="4" s="1"/>
  <c r="C79" i="4"/>
  <c r="C78" i="4" s="1"/>
  <c r="E78" i="4"/>
  <c r="E72" i="4"/>
  <c r="D72" i="4"/>
  <c r="C72" i="4"/>
  <c r="E60" i="4"/>
  <c r="E58" i="4" s="1"/>
  <c r="D60" i="4"/>
  <c r="D58" i="4" s="1"/>
  <c r="C60" i="4"/>
  <c r="C58" i="4"/>
  <c r="E48" i="4"/>
  <c r="D48" i="4"/>
  <c r="C48" i="4"/>
  <c r="C47" i="4" s="1"/>
  <c r="E37" i="4"/>
  <c r="D37" i="4"/>
  <c r="C37" i="4"/>
  <c r="E34" i="4"/>
  <c r="D34" i="4"/>
  <c r="C34" i="4"/>
  <c r="E30" i="4"/>
  <c r="D30" i="4"/>
  <c r="C30" i="4"/>
  <c r="C24" i="4"/>
  <c r="E21" i="4"/>
  <c r="D21" i="4"/>
  <c r="C21" i="4"/>
  <c r="E20" i="4"/>
  <c r="E13" i="4"/>
  <c r="D13" i="4"/>
  <c r="C13" i="4"/>
  <c r="E12" i="4"/>
  <c r="D12" i="4"/>
  <c r="D20" i="4" s="1"/>
  <c r="C12" i="4"/>
  <c r="C20" i="4" s="1"/>
  <c r="E9" i="4"/>
  <c r="D9" i="4"/>
  <c r="C9" i="4"/>
  <c r="E4" i="4"/>
  <c r="E29" i="4" s="1"/>
  <c r="D4" i="4"/>
  <c r="D29" i="4" s="1"/>
  <c r="C4" i="4"/>
  <c r="C29" i="4" s="1"/>
  <c r="E258" i="5"/>
  <c r="D258" i="5"/>
  <c r="C258" i="5"/>
  <c r="E253" i="5"/>
  <c r="D253" i="5"/>
  <c r="C253" i="5"/>
  <c r="E230" i="5"/>
  <c r="E229" i="5" s="1"/>
  <c r="D230" i="5"/>
  <c r="C230" i="5"/>
  <c r="D229" i="5"/>
  <c r="C229" i="5"/>
  <c r="E223" i="5"/>
  <c r="D223" i="5"/>
  <c r="C223" i="5"/>
  <c r="E220" i="5"/>
  <c r="D220" i="5"/>
  <c r="C220" i="5"/>
  <c r="E218" i="5"/>
  <c r="D218" i="5"/>
  <c r="C218" i="5"/>
  <c r="E215" i="5"/>
  <c r="D215" i="5"/>
  <c r="C215" i="5"/>
  <c r="E213" i="5"/>
  <c r="D213" i="5"/>
  <c r="C213" i="5"/>
  <c r="E211" i="5"/>
  <c r="D211" i="5"/>
  <c r="C211" i="5"/>
  <c r="E209" i="5"/>
  <c r="D209" i="5"/>
  <c r="C209" i="5"/>
  <c r="E206" i="5"/>
  <c r="E205" i="5" s="1"/>
  <c r="E197" i="5" s="1"/>
  <c r="D206" i="5"/>
  <c r="D205" i="5" s="1"/>
  <c r="C206" i="5"/>
  <c r="C205" i="5" s="1"/>
  <c r="E203" i="5"/>
  <c r="D203" i="5"/>
  <c r="C203" i="5"/>
  <c r="E200" i="5"/>
  <c r="D200" i="5"/>
  <c r="D197" i="5" s="1"/>
  <c r="C200" i="5"/>
  <c r="E198" i="5"/>
  <c r="D198" i="5"/>
  <c r="C198" i="5"/>
  <c r="E195" i="5"/>
  <c r="D195" i="5"/>
  <c r="C195" i="5"/>
  <c r="E193" i="5"/>
  <c r="D193" i="5"/>
  <c r="C193" i="5"/>
  <c r="E191" i="5"/>
  <c r="D191" i="5"/>
  <c r="C191" i="5"/>
  <c r="E189" i="5"/>
  <c r="D189" i="5"/>
  <c r="E187" i="5"/>
  <c r="D187" i="5"/>
  <c r="C187" i="5"/>
  <c r="E185" i="5"/>
  <c r="D185" i="5"/>
  <c r="E183" i="5"/>
  <c r="E182" i="5" s="1"/>
  <c r="D183" i="5"/>
  <c r="C183" i="5"/>
  <c r="D182" i="5"/>
  <c r="C182" i="5"/>
  <c r="E180" i="5"/>
  <c r="D180" i="5"/>
  <c r="C180" i="5"/>
  <c r="E178" i="5"/>
  <c r="D178" i="5"/>
  <c r="C178" i="5"/>
  <c r="E176" i="5"/>
  <c r="D176" i="5"/>
  <c r="C176" i="5"/>
  <c r="E174" i="5"/>
  <c r="D174" i="5"/>
  <c r="D171" i="5" s="1"/>
  <c r="D170" i="5" s="1"/>
  <c r="C174" i="5"/>
  <c r="E172" i="5"/>
  <c r="D172" i="5"/>
  <c r="C172" i="5"/>
  <c r="C171" i="5" s="1"/>
  <c r="C170" i="5" s="1"/>
  <c r="E171" i="5"/>
  <c r="E168" i="5"/>
  <c r="D168" i="5"/>
  <c r="C168" i="5"/>
  <c r="E165" i="5"/>
  <c r="D165" i="5"/>
  <c r="C165" i="5"/>
  <c r="E163" i="5"/>
  <c r="D163" i="5"/>
  <c r="C163" i="5"/>
  <c r="E160" i="5"/>
  <c r="D160" i="5"/>
  <c r="C160" i="5"/>
  <c r="E158" i="5"/>
  <c r="D158" i="5"/>
  <c r="C158" i="5"/>
  <c r="E156" i="5"/>
  <c r="D156" i="5"/>
  <c r="C156" i="5"/>
  <c r="E154" i="5"/>
  <c r="E149" i="5" s="1"/>
  <c r="D154" i="5"/>
  <c r="C154" i="5"/>
  <c r="E152" i="5"/>
  <c r="D152" i="5"/>
  <c r="C152" i="5"/>
  <c r="C150" i="5"/>
  <c r="D149" i="5"/>
  <c r="C149" i="5"/>
  <c r="E146" i="5"/>
  <c r="D146" i="5"/>
  <c r="C146" i="5"/>
  <c r="E144" i="5"/>
  <c r="D144" i="5"/>
  <c r="C144" i="5"/>
  <c r="E142" i="5"/>
  <c r="D142" i="5"/>
  <c r="C142" i="5"/>
  <c r="E140" i="5"/>
  <c r="D140" i="5"/>
  <c r="C140" i="5"/>
  <c r="E138" i="5"/>
  <c r="D138" i="5"/>
  <c r="C138" i="5"/>
  <c r="E136" i="5"/>
  <c r="D136" i="5"/>
  <c r="C136" i="5"/>
  <c r="E134" i="5"/>
  <c r="D134" i="5"/>
  <c r="C134" i="5"/>
  <c r="E132" i="5"/>
  <c r="D132" i="5"/>
  <c r="E129" i="5"/>
  <c r="D129" i="5"/>
  <c r="D128" i="5" s="1"/>
  <c r="C129" i="5"/>
  <c r="C128" i="5" s="1"/>
  <c r="E126" i="5"/>
  <c r="D126" i="5"/>
  <c r="C126" i="5"/>
  <c r="E124" i="5"/>
  <c r="D124" i="5"/>
  <c r="E122" i="5"/>
  <c r="D122" i="5"/>
  <c r="C122" i="5"/>
  <c r="E121" i="5"/>
  <c r="D121" i="5"/>
  <c r="C121" i="5"/>
  <c r="E119" i="5"/>
  <c r="D119" i="5"/>
  <c r="C119" i="5"/>
  <c r="E117" i="5"/>
  <c r="D117" i="5"/>
  <c r="E115" i="5"/>
  <c r="D115" i="5"/>
  <c r="D108" i="5" s="1"/>
  <c r="C115" i="5"/>
  <c r="E113" i="5"/>
  <c r="D113" i="5"/>
  <c r="C113" i="5"/>
  <c r="E111" i="5"/>
  <c r="D111" i="5"/>
  <c r="C111" i="5"/>
  <c r="C108" i="5" s="1"/>
  <c r="E109" i="5"/>
  <c r="E108" i="5" s="1"/>
  <c r="D109" i="5"/>
  <c r="E106" i="5"/>
  <c r="D106" i="5"/>
  <c r="C106" i="5"/>
  <c r="C103" i="5" s="1"/>
  <c r="E104" i="5"/>
  <c r="E103" i="5" s="1"/>
  <c r="D104" i="5"/>
  <c r="D103" i="5"/>
  <c r="E101" i="5"/>
  <c r="D101" i="5"/>
  <c r="C101" i="5"/>
  <c r="E99" i="5"/>
  <c r="D99" i="5"/>
  <c r="C99" i="5"/>
  <c r="E97" i="5"/>
  <c r="E96" i="5" s="1"/>
  <c r="D97" i="5"/>
  <c r="C97" i="5"/>
  <c r="D96" i="5"/>
  <c r="C96" i="5"/>
  <c r="E94" i="5"/>
  <c r="D94" i="5"/>
  <c r="C94" i="5"/>
  <c r="C91" i="5" s="1"/>
  <c r="E92" i="5"/>
  <c r="D92" i="5"/>
  <c r="C92" i="5"/>
  <c r="E91" i="5"/>
  <c r="D91" i="5"/>
  <c r="E89" i="5"/>
  <c r="D89" i="5"/>
  <c r="C89" i="5"/>
  <c r="E86" i="5"/>
  <c r="D86" i="5"/>
  <c r="C86" i="5"/>
  <c r="E84" i="5"/>
  <c r="E79" i="5" s="1"/>
  <c r="D84" i="5"/>
  <c r="C84" i="5"/>
  <c r="E82" i="5"/>
  <c r="D82" i="5"/>
  <c r="C82" i="5"/>
  <c r="C79" i="5" s="1"/>
  <c r="E80" i="5"/>
  <c r="D80" i="5"/>
  <c r="D79" i="5" s="1"/>
  <c r="D75" i="5" s="1"/>
  <c r="E78" i="5"/>
  <c r="D78" i="5"/>
  <c r="C78" i="5"/>
  <c r="E77" i="5"/>
  <c r="E76" i="5" s="1"/>
  <c r="D77" i="5"/>
  <c r="D76" i="5" s="1"/>
  <c r="C77" i="5"/>
  <c r="C76" i="5" s="1"/>
  <c r="E70" i="5"/>
  <c r="D70" i="5"/>
  <c r="C70" i="5"/>
  <c r="E58" i="5"/>
  <c r="D58" i="5"/>
  <c r="D56" i="5" s="1"/>
  <c r="D46" i="5" s="1"/>
  <c r="C58" i="5"/>
  <c r="E56" i="5"/>
  <c r="C56" i="5"/>
  <c r="C46" i="5" s="1"/>
  <c r="E47" i="5"/>
  <c r="E46" i="5" s="1"/>
  <c r="E33" i="5" s="1"/>
  <c r="D47" i="5"/>
  <c r="C47" i="5"/>
  <c r="E37" i="5"/>
  <c r="D37" i="5"/>
  <c r="D33" i="5" s="1"/>
  <c r="C37" i="5"/>
  <c r="E34" i="5"/>
  <c r="D34" i="5"/>
  <c r="C34" i="5"/>
  <c r="C33" i="5" s="1"/>
  <c r="E30" i="5"/>
  <c r="D30" i="5"/>
  <c r="E24" i="5"/>
  <c r="D24" i="5"/>
  <c r="C24" i="5"/>
  <c r="E21" i="5"/>
  <c r="D21" i="5"/>
  <c r="C21" i="5"/>
  <c r="E13" i="5"/>
  <c r="D13" i="5"/>
  <c r="C13" i="5"/>
  <c r="C12" i="5"/>
  <c r="C20" i="5" s="1"/>
  <c r="E9" i="5"/>
  <c r="D9" i="5"/>
  <c r="C9" i="5"/>
  <c r="C30" i="5" s="1"/>
  <c r="E4" i="5"/>
  <c r="E29" i="5" s="1"/>
  <c r="D4" i="5"/>
  <c r="D12" i="5" s="1"/>
  <c r="D20" i="5" s="1"/>
  <c r="C4" i="5"/>
  <c r="C29" i="5" s="1"/>
  <c r="D72" i="1" l="1"/>
  <c r="C71" i="1"/>
  <c r="C225" i="1" s="1"/>
  <c r="C244" i="1" s="1"/>
  <c r="D71" i="1"/>
  <c r="D225" i="1"/>
  <c r="D244" i="1" s="1"/>
  <c r="E71" i="1"/>
  <c r="E225" i="1" s="1"/>
  <c r="E244" i="1" s="1"/>
  <c r="D29" i="1"/>
  <c r="C28" i="1"/>
  <c r="E75" i="2"/>
  <c r="C75" i="2"/>
  <c r="C43" i="2"/>
  <c r="D75" i="2"/>
  <c r="D226" i="2" s="1"/>
  <c r="D246" i="2" s="1"/>
  <c r="C76" i="2"/>
  <c r="C32" i="2"/>
  <c r="C226" i="2" s="1"/>
  <c r="C246" i="2" s="1"/>
  <c r="E226" i="2"/>
  <c r="E246" i="2" s="1"/>
  <c r="E12" i="2"/>
  <c r="E21" i="2" s="1"/>
  <c r="D28" i="2"/>
  <c r="E71" i="3"/>
  <c r="C30" i="3"/>
  <c r="D71" i="3"/>
  <c r="C189" i="3"/>
  <c r="C71" i="3" s="1"/>
  <c r="E222" i="3"/>
  <c r="E250" i="3" s="1"/>
  <c r="D222" i="3"/>
  <c r="D250" i="3" s="1"/>
  <c r="E12" i="3"/>
  <c r="E19" i="3" s="1"/>
  <c r="C26" i="3"/>
  <c r="D26" i="3"/>
  <c r="C77" i="4"/>
  <c r="D47" i="4"/>
  <c r="D33" i="4" s="1"/>
  <c r="D132" i="4"/>
  <c r="D77" i="4" s="1"/>
  <c r="E167" i="4"/>
  <c r="E77" i="4" s="1"/>
  <c r="C33" i="4"/>
  <c r="E47" i="4"/>
  <c r="E33" i="4" s="1"/>
  <c r="E223" i="4" s="1"/>
  <c r="E251" i="4" s="1"/>
  <c r="C197" i="5"/>
  <c r="C75" i="5"/>
  <c r="C226" i="5" s="1"/>
  <c r="C250" i="5" s="1"/>
  <c r="D226" i="5"/>
  <c r="D250" i="5" s="1"/>
  <c r="E128" i="5"/>
  <c r="E75" i="5"/>
  <c r="E226" i="5" s="1"/>
  <c r="E250" i="5" s="1"/>
  <c r="E170" i="5"/>
  <c r="E12" i="5"/>
  <c r="E20" i="5" s="1"/>
  <c r="D29" i="5"/>
  <c r="C222" i="3" l="1"/>
  <c r="C250" i="3" s="1"/>
  <c r="D223" i="4"/>
  <c r="D251" i="4" s="1"/>
  <c r="C223" i="4"/>
  <c r="C251" i="4" s="1"/>
</calcChain>
</file>

<file path=xl/sharedStrings.xml><?xml version="1.0" encoding="utf-8"?>
<sst xmlns="http://schemas.openxmlformats.org/spreadsheetml/2006/main" count="1748" uniqueCount="375">
  <si>
    <t>EELARVE TÄITMISE ARUANNE 2020</t>
  </si>
  <si>
    <t>KOONDEELARVE</t>
  </si>
  <si>
    <t>Esialgne eelarve</t>
  </si>
  <si>
    <t>Lõplik eelarve</t>
  </si>
  <si>
    <t>Eelarve täitmine</t>
  </si>
  <si>
    <t>I OSA</t>
  </si>
  <si>
    <t>PÕHITEGEVUSE TULUD</t>
  </si>
  <si>
    <t>Maksutulud</t>
  </si>
  <si>
    <t>Tulud kaupade ja teenuste müügist</t>
  </si>
  <si>
    <t>Saadavad toetused tegevuskuludeks</t>
  </si>
  <si>
    <t>Muud tegevustulud</t>
  </si>
  <si>
    <t>II OSA</t>
  </si>
  <si>
    <t>PÕHITEGEVUSE KULUD</t>
  </si>
  <si>
    <t>41;45</t>
  </si>
  <si>
    <t>Antavad toetused</t>
  </si>
  <si>
    <t>50;55;60</t>
  </si>
  <si>
    <t>Muud tegevuskulud</t>
  </si>
  <si>
    <t>PÕHITEGEVUSE TULEM</t>
  </si>
  <si>
    <t>III OSA</t>
  </si>
  <si>
    <t>INVESTEERIMISTEGEVUS</t>
  </si>
  <si>
    <t>Põhivara müük (+)</t>
  </si>
  <si>
    <t>Põhivara soetus (-)</t>
  </si>
  <si>
    <t>Põhivara soetuseks saadav sihtfinantseerimine (+)</t>
  </si>
  <si>
    <t>Põhivara soetuseks antav sihtfinantseerimine (-)</t>
  </si>
  <si>
    <t>Muude aktsiate ja osade soetus (-)</t>
  </si>
  <si>
    <t>Finantstulud ja -kulud</t>
  </si>
  <si>
    <t xml:space="preserve">EELARVE TULEM </t>
  </si>
  <si>
    <t>IV OSA</t>
  </si>
  <si>
    <t>FINANTSEERIMISTEGEVUS</t>
  </si>
  <si>
    <t>Kohustuste võtmine (+)</t>
  </si>
  <si>
    <t>Kohustuste tasumine (-)</t>
  </si>
  <si>
    <t>V OSA</t>
  </si>
  <si>
    <t>LIKVIIDSETE VARADE MUUTUS</t>
  </si>
  <si>
    <t>Muutus sularahas ja hoiustes</t>
  </si>
  <si>
    <t>NÕUETE JA KOHUSTUSTE SALDODE MUUTUS (+/-)</t>
  </si>
  <si>
    <t>EELARVE KOGUMAHT</t>
  </si>
  <si>
    <t xml:space="preserve">I OSA    PÕHITEGEVUSE TULUD </t>
  </si>
  <si>
    <t>PÕHITEGEVUSE TULUD KOKKU</t>
  </si>
  <si>
    <t>MAKSUTULUD</t>
  </si>
  <si>
    <t>Tulumaks</t>
  </si>
  <si>
    <t>Maamaks</t>
  </si>
  <si>
    <t>KAUPADE JA TEENUSTE MÜÜK</t>
  </si>
  <si>
    <t>Riigilõivud</t>
  </si>
  <si>
    <t>Haridusasutuste majandustegevusest</t>
  </si>
  <si>
    <t>Kultuuriasutuste majandustegevusest</t>
  </si>
  <si>
    <t>Spordiasutuste majandustegevusest</t>
  </si>
  <si>
    <t>Sotsiaalasutuste majandustegevusest</t>
  </si>
  <si>
    <t>Üüri- ja renditulud</t>
  </si>
  <si>
    <t>Muu kaupade ja teenuste müük</t>
  </si>
  <si>
    <t>Muu toodete ja teenuste müük</t>
  </si>
  <si>
    <t>SAADAVAD TOETUSED</t>
  </si>
  <si>
    <t>Sihtotstrbelised toetused jooksvateks kuludeks</t>
  </si>
  <si>
    <t>Haridus- ja Teadusministeerium</t>
  </si>
  <si>
    <t>Kultuuriministeerium</t>
  </si>
  <si>
    <t>Maaelumimisteerium</t>
  </si>
  <si>
    <t>Rahandusministeerium</t>
  </si>
  <si>
    <t>Siseministeerium</t>
  </si>
  <si>
    <t>Sotsiaalministeerium</t>
  </si>
  <si>
    <t>Sihtasutustelt (INNOVE, KIK, ERASMUS)</t>
  </si>
  <si>
    <t>Muudelt residentidelt</t>
  </si>
  <si>
    <t>Mittesihtotstrbelised toetused</t>
  </si>
  <si>
    <t>Tasandusfond § 4 lg1</t>
  </si>
  <si>
    <t>Toetusfond § 4 lg 2</t>
  </si>
  <si>
    <t>hariduskulud</t>
  </si>
  <si>
    <t>koolitoit</t>
  </si>
  <si>
    <t>toimetulekutoetus</t>
  </si>
  <si>
    <t>rahvastikuregistritoimingud</t>
  </si>
  <si>
    <t>kohalike teede hoiu toetus</t>
  </si>
  <si>
    <t>puudega lastele abi osutamise toetus</t>
  </si>
  <si>
    <t>huvitegevuse toetus</t>
  </si>
  <si>
    <t>koolieelsete lasteasutuste õpetajate tööjõukulude toetus</t>
  </si>
  <si>
    <t>matusetoetus</t>
  </si>
  <si>
    <t>asendus- ja järelhooldusetoetus</t>
  </si>
  <si>
    <t>kriisimõjude kompensatsioon</t>
  </si>
  <si>
    <t>MUUD TEGEVUSTULUD</t>
  </si>
  <si>
    <t>Kaevandamisõiguse tasu</t>
  </si>
  <si>
    <t>Laekumine vee-erikasutusest</t>
  </si>
  <si>
    <t>II OSA    PÕHITEGEVUSE KULUD</t>
  </si>
  <si>
    <t>TEGEVUSALADE KULUD KOKKU</t>
  </si>
  <si>
    <t>Kulugrupid kokku</t>
  </si>
  <si>
    <t>´01</t>
  </si>
  <si>
    <t>ÜLDVALITSEMINE</t>
  </si>
  <si>
    <t>Volikogu</t>
  </si>
  <si>
    <t>Vallavalitsus</t>
  </si>
  <si>
    <t>Reservfond</t>
  </si>
  <si>
    <t>Muud üldised teenused</t>
  </si>
  <si>
    <t>OV liikmemaks ja ühistegevuse kulud</t>
  </si>
  <si>
    <t>´03</t>
  </si>
  <si>
    <t>AVALIK KORD</t>
  </si>
  <si>
    <t>Menetlejad</t>
  </si>
  <si>
    <t>Päästeteenistus</t>
  </si>
  <si>
    <t>´04</t>
  </si>
  <si>
    <t>MAJANDUS</t>
  </si>
  <si>
    <t>Vallateede- ja tänavate korrashoid</t>
  </si>
  <si>
    <t>Arendustegevus</t>
  </si>
  <si>
    <t>Muu majandus</t>
  </si>
  <si>
    <t>Keskkonnakaitse</t>
  </si>
  <si>
    <t>Jäätmekäitlus</t>
  </si>
  <si>
    <t>Haljastus</t>
  </si>
  <si>
    <t>Elamu- ja kommunaalmajandus</t>
  </si>
  <si>
    <t>Veevarustus</t>
  </si>
  <si>
    <t xml:space="preserve">Tänavavalgustus </t>
  </si>
  <si>
    <t>Elamumajandus</t>
  </si>
  <si>
    <t>Kalmistud</t>
  </si>
  <si>
    <t>Hulkuvate loomade püüdmine</t>
  </si>
  <si>
    <t>Külakeskused</t>
  </si>
  <si>
    <t>Tervishoid</t>
  </si>
  <si>
    <t>Perearstikeskus</t>
  </si>
  <si>
    <t xml:space="preserve">Haiglateenused </t>
  </si>
  <si>
    <t xml:space="preserve">Muud tervishoiukulud </t>
  </si>
  <si>
    <t>Vabaaeg, kultuur ja religioon</t>
  </si>
  <si>
    <t>Spordihall</t>
  </si>
  <si>
    <t>Sulgpalliklubi</t>
  </si>
  <si>
    <t>Korvpalliklubi</t>
  </si>
  <si>
    <t>Jalgpalliklubi</t>
  </si>
  <si>
    <t>Liikumisrühm Triiniks</t>
  </si>
  <si>
    <t>A.L.O.Crew Spordiklubi</t>
  </si>
  <si>
    <t>Noortekeskus</t>
  </si>
  <si>
    <t>Huviharidus- ja -tegevus</t>
  </si>
  <si>
    <t>Vaba aja üritused</t>
  </si>
  <si>
    <t>Raamatukogud</t>
  </si>
  <si>
    <t>Nõo Raamatukogu</t>
  </si>
  <si>
    <t>Luke Raamatukogu</t>
  </si>
  <si>
    <t>Nõgiaru Raamatukogu</t>
  </si>
  <si>
    <t>Nõo Kultuurimaja</t>
  </si>
  <si>
    <t>Nõo Koduloomuuseum</t>
  </si>
  <si>
    <t>Kärnerimaja</t>
  </si>
  <si>
    <t>Valla leht</t>
  </si>
  <si>
    <t xml:space="preserve">Religioon </t>
  </si>
  <si>
    <t>VVV Sihtasutus</t>
  </si>
  <si>
    <t>Haridus</t>
  </si>
  <si>
    <t>Lasteaiad</t>
  </si>
  <si>
    <t>Nõo Lasteaed</t>
  </si>
  <si>
    <t>Nõgiaru Lasteaed</t>
  </si>
  <si>
    <t>Luke Lasteaed</t>
  </si>
  <si>
    <t>Tõravere Lasteaed</t>
  </si>
  <si>
    <t>Hariduskulud lasteaias</t>
  </si>
  <si>
    <t>Põhikoolid ja gümnaasiumid</t>
  </si>
  <si>
    <t>Nõo Põhikool</t>
  </si>
  <si>
    <t>Hariduskulud koolid</t>
  </si>
  <si>
    <t>Nõo Muusikakool</t>
  </si>
  <si>
    <t>Laste huviharidus</t>
  </si>
  <si>
    <t>Õpilasveo eriliinid</t>
  </si>
  <si>
    <t>Nõo PK toit</t>
  </si>
  <si>
    <t>Muu haridus</t>
  </si>
  <si>
    <t>Sotsiaalne kaitse</t>
  </si>
  <si>
    <t>Hooldajatoetus</t>
  </si>
  <si>
    <t>Puuetega laste hooldajatoetus</t>
  </si>
  <si>
    <t>Lapsehoiuteenus</t>
  </si>
  <si>
    <t>Eakate sots.hoolekande asutused</t>
  </si>
  <si>
    <t xml:space="preserve">Üldhooldekodu </t>
  </si>
  <si>
    <t>Päevakeskus</t>
  </si>
  <si>
    <t>Koduteenused</t>
  </si>
  <si>
    <t>Laste ja noorte sotsiaalhoolekandeasutused</t>
  </si>
  <si>
    <t>Sotsiaalhoolekande teenused peredele</t>
  </si>
  <si>
    <t>Töötute sotsiaalne kaitse</t>
  </si>
  <si>
    <t>Toimetulekutoetus</t>
  </si>
  <si>
    <t>Sotsiaalse kaitse haldus</t>
  </si>
  <si>
    <t>III OSA  INVESTEERIMISTEGEVUS</t>
  </si>
  <si>
    <t>INVESTEERIMISTEGEVUS KOKKU</t>
  </si>
  <si>
    <t>Põhivara soetus</t>
  </si>
  <si>
    <t>Vallamaja küttesüsteem,boksid</t>
  </si>
  <si>
    <t>Muu avalik kord - valvekaamerad</t>
  </si>
  <si>
    <t>Keskkond</t>
  </si>
  <si>
    <t>Nõo Spordihoone</t>
  </si>
  <si>
    <t>Nõo lasteaed Krõll</t>
  </si>
  <si>
    <t>Nõgiaru lasteaed</t>
  </si>
  <si>
    <t>Luke lasteaed Segasumma</t>
  </si>
  <si>
    <t>Tõravere lasteaed Tõruke</t>
  </si>
  <si>
    <t>Põhivara müük</t>
  </si>
  <si>
    <t>Saadav sihtfinantseerimine põhivara soetuseks</t>
  </si>
  <si>
    <t>Antav sihtfinantseerimine põhivara soetuseks</t>
  </si>
  <si>
    <t>Muude aktsiate ja osade soetus</t>
  </si>
  <si>
    <t>Finantstulud ja kulud</t>
  </si>
  <si>
    <t>EELARVE TULEM</t>
  </si>
  <si>
    <t>IV OSA   FINANTSEERIMISTEGEVUS</t>
  </si>
  <si>
    <t>Laenude võtmine (+)</t>
  </si>
  <si>
    <t>V OSA  LIKVIIDSETE VARAD MUUTUS</t>
  </si>
  <si>
    <t>EELARVE TÄITMISE ARUANNE 2021</t>
  </si>
  <si>
    <t>Laekumised üldvalitsemisasutuste majandustegevusest</t>
  </si>
  <si>
    <t>Valitsussektorisse kuuluvatelt avalik-õiguslikelt</t>
  </si>
  <si>
    <t>Valimised</t>
  </si>
  <si>
    <t>Muu avalik kord ja julgeolek</t>
  </si>
  <si>
    <t>Rannahall</t>
  </si>
  <si>
    <t>Nõo raamatukogu</t>
  </si>
  <si>
    <t>EELARVE TÄITMISE ARUANNE 2022</t>
  </si>
  <si>
    <t xml:space="preserve">Sihtasutustelt </t>
  </si>
  <si>
    <t>Muud tulud</t>
  </si>
  <si>
    <t>Detailplaneeringud</t>
  </si>
  <si>
    <t>H-Prosti muuseum</t>
  </si>
  <si>
    <t>Elamuasemeteenused sotsiaalsetele riskirühmadele</t>
  </si>
  <si>
    <t>Muu sotsiaalsete riskirühmade kaitse</t>
  </si>
  <si>
    <t>Nõo Spordikool</t>
  </si>
  <si>
    <t>Üldhooldekodud</t>
  </si>
  <si>
    <t>EELARVE TÄITMISE ARUANNE 2023</t>
  </si>
  <si>
    <t>Finantstulud</t>
  </si>
  <si>
    <t>Finantskulud</t>
  </si>
  <si>
    <t>Keskkonnaministeerium</t>
  </si>
  <si>
    <t>Pikaajalise hoolduse korralduse toetus</t>
  </si>
  <si>
    <t>Nõo lasteaed Tõruke</t>
  </si>
  <si>
    <t>EELARVE TÄITMISE ARUANNE 2024</t>
  </si>
  <si>
    <t>Regionaal- ja Põllumajanduasministeerium</t>
  </si>
  <si>
    <t>Puudega inimese erihooldekandeteenus</t>
  </si>
  <si>
    <t>Puudega lapse lapsehoiuteenus</t>
  </si>
  <si>
    <t>Puudega inimese sotsiaaltransporditeenus</t>
  </si>
  <si>
    <t>Toetus eakatele</t>
  </si>
  <si>
    <t>Eakate koduteenus</t>
  </si>
  <si>
    <t>Muu perekondade ja laste sotsiaalne kaitse</t>
  </si>
  <si>
    <t>Riiklik toimetulekutoetus</t>
  </si>
  <si>
    <t xml:space="preserve">Muude aktsiate ja osade soetus </t>
  </si>
  <si>
    <t>Nõo valla 2025.a  KOONDEELARVE</t>
  </si>
  <si>
    <t>Osa</t>
  </si>
  <si>
    <t>Tulu/kulu liik</t>
  </si>
  <si>
    <t>2025 eelarve</t>
  </si>
  <si>
    <t>2025 I lisaeelarve</t>
  </si>
  <si>
    <t>2025 II lisaeelarve</t>
  </si>
  <si>
    <t>2025 III lisaeelarve</t>
  </si>
  <si>
    <t>2025 lõplik eelarve</t>
  </si>
  <si>
    <t>Maksutulud, sh</t>
  </si>
  <si>
    <t>Füüsilise isiku tulumaks</t>
  </si>
  <si>
    <t>Saadavad toetused tegevuskuludeks, sh</t>
  </si>
  <si>
    <t>tasandusfond</t>
  </si>
  <si>
    <t>toetusfond</t>
  </si>
  <si>
    <t>sihtfinantseerimine tegevuskuludeks</t>
  </si>
  <si>
    <t>Tagasilaekuvad laenud (+)</t>
  </si>
  <si>
    <t>Anatvad laenud (-)</t>
  </si>
  <si>
    <t>Finantstulud (+)</t>
  </si>
  <si>
    <t>Finantskulud (-)</t>
  </si>
  <si>
    <t>EELARVE TULEM (ülejääk + / puudujääk -)</t>
  </si>
  <si>
    <t>Likviidsete varade muutus</t>
  </si>
  <si>
    <t>Likviidsete varade muutus (suurenemine +, vähenemine -)</t>
  </si>
  <si>
    <t>Nõo valla 2025. aasta kulud</t>
  </si>
  <si>
    <t>Tegevusala</t>
  </si>
  <si>
    <t>Klassifikaator</t>
  </si>
  <si>
    <t xml:space="preserve">sh  PÕHITEGEVUSE KULUD </t>
  </si>
  <si>
    <t>sh INVESTEERIMINE</t>
  </si>
  <si>
    <t>Põhivara soetuseks antav sihtfinantseerimine</t>
  </si>
  <si>
    <t>01</t>
  </si>
  <si>
    <t xml:space="preserve">01111           </t>
  </si>
  <si>
    <t xml:space="preserve"> Valla- ja linnavolikogu</t>
  </si>
  <si>
    <t xml:space="preserve">01112           </t>
  </si>
  <si>
    <t xml:space="preserve"> Valla- ja linnavalitsus</t>
  </si>
  <si>
    <t xml:space="preserve">01114           </t>
  </si>
  <si>
    <t xml:space="preserve"> Reservfond</t>
  </si>
  <si>
    <t xml:space="preserve">01330           </t>
  </si>
  <si>
    <t xml:space="preserve"> Muud üldised teenused</t>
  </si>
  <si>
    <t>01330</t>
  </si>
  <si>
    <t xml:space="preserve">    Investeerimine</t>
  </si>
  <si>
    <t xml:space="preserve">01600 1        </t>
  </si>
  <si>
    <t xml:space="preserve">01600 2         </t>
  </si>
  <si>
    <t xml:space="preserve"> Liikmemaksud</t>
  </si>
  <si>
    <t xml:space="preserve">01700           </t>
  </si>
  <si>
    <t xml:space="preserve"> Valitsussektori võla teenindamine</t>
  </si>
  <si>
    <t>03</t>
  </si>
  <si>
    <t xml:space="preserve">03100           </t>
  </si>
  <si>
    <t xml:space="preserve"> Menetlejad</t>
  </si>
  <si>
    <t xml:space="preserve">03200           </t>
  </si>
  <si>
    <t xml:space="preserve"> Päästeteenused</t>
  </si>
  <si>
    <t>03600</t>
  </si>
  <si>
    <t>Muu avalik kord</t>
  </si>
  <si>
    <t>04</t>
  </si>
  <si>
    <t xml:space="preserve">04510           </t>
  </si>
  <si>
    <t xml:space="preserve"> Maanteetransport</t>
  </si>
  <si>
    <t>04510</t>
  </si>
  <si>
    <t>04740</t>
  </si>
  <si>
    <t>Territoriaalne planeerimine</t>
  </si>
  <si>
    <t xml:space="preserve">04870           </t>
  </si>
  <si>
    <t xml:space="preserve"> Teadus- ja arendustegevus muudes majandusharudes</t>
  </si>
  <si>
    <t xml:space="preserve">04900           </t>
  </si>
  <si>
    <t xml:space="preserve"> Muu majandus </t>
  </si>
  <si>
    <t>05</t>
  </si>
  <si>
    <t>KESKKONNAKAITSE</t>
  </si>
  <si>
    <t xml:space="preserve">05100           </t>
  </si>
  <si>
    <t xml:space="preserve"> Jäätmekäitlus (sh prügivedu)</t>
  </si>
  <si>
    <t xml:space="preserve">05400           </t>
  </si>
  <si>
    <t xml:space="preserve"> Haljastus</t>
  </si>
  <si>
    <t>06</t>
  </si>
  <si>
    <t>ELAMU- JA KOMMUNAALMAJANDUS</t>
  </si>
  <si>
    <t xml:space="preserve">06300           </t>
  </si>
  <si>
    <t xml:space="preserve"> Veevarustus</t>
  </si>
  <si>
    <t xml:space="preserve">06400           </t>
  </si>
  <si>
    <t xml:space="preserve"> Tänavavalgustus</t>
  </si>
  <si>
    <t xml:space="preserve">066051          </t>
  </si>
  <si>
    <t xml:space="preserve"> Meeri külakeskus</t>
  </si>
  <si>
    <t xml:space="preserve">066058          </t>
  </si>
  <si>
    <t xml:space="preserve"> Elamu- ja kommunaalmajanduse haldamine</t>
  </si>
  <si>
    <t xml:space="preserve">066059          </t>
  </si>
  <si>
    <t xml:space="preserve"> Kalmistud</t>
  </si>
  <si>
    <t xml:space="preserve">0660510         </t>
  </si>
  <si>
    <t xml:space="preserve"> Hulkuvate loomadega seotud tegevused</t>
  </si>
  <si>
    <t>07</t>
  </si>
  <si>
    <t>TERVISHOID</t>
  </si>
  <si>
    <t>07400</t>
  </si>
  <si>
    <t>Avalikud tervishoiuteenused</t>
  </si>
  <si>
    <t>08</t>
  </si>
  <si>
    <t>KULTUUR, VABAAEG, SPORT</t>
  </si>
  <si>
    <t xml:space="preserve">081021          </t>
  </si>
  <si>
    <t>081021</t>
  </si>
  <si>
    <t xml:space="preserve">081023          </t>
  </si>
  <si>
    <t xml:space="preserve"> Jalgpalliklubi</t>
  </si>
  <si>
    <t xml:space="preserve">081028          </t>
  </si>
  <si>
    <t xml:space="preserve"> A.L.O.Crew Spordiklubi</t>
  </si>
  <si>
    <t xml:space="preserve">081071          </t>
  </si>
  <si>
    <t xml:space="preserve"> Noortekeskus</t>
  </si>
  <si>
    <t xml:space="preserve">081072          </t>
  </si>
  <si>
    <t xml:space="preserve"> Huviharidus ja -tegevus</t>
  </si>
  <si>
    <t xml:space="preserve">081091          </t>
  </si>
  <si>
    <t xml:space="preserve"> Kohaliku Omaalgatuse Fond</t>
  </si>
  <si>
    <t xml:space="preserve">081092          </t>
  </si>
  <si>
    <t xml:space="preserve"> Projektide kaasfinantseerimised</t>
  </si>
  <si>
    <t xml:space="preserve">081093          </t>
  </si>
  <si>
    <t xml:space="preserve"> Tipptegijate toetamine</t>
  </si>
  <si>
    <t>081094</t>
  </si>
  <si>
    <t>Vaba aja tegevused</t>
  </si>
  <si>
    <t>08201</t>
  </si>
  <si>
    <t xml:space="preserve"> Nõo raamatukogu</t>
  </si>
  <si>
    <t xml:space="preserve">08201        </t>
  </si>
  <si>
    <t xml:space="preserve">082021          </t>
  </si>
  <si>
    <t xml:space="preserve"> Nõo kultuurimaja</t>
  </si>
  <si>
    <t xml:space="preserve">082032          </t>
  </si>
  <si>
    <t xml:space="preserve"> Kärnerimaja</t>
  </si>
  <si>
    <t>082032</t>
  </si>
  <si>
    <t xml:space="preserve">08300           </t>
  </si>
  <si>
    <t xml:space="preserve"> Vallaleht</t>
  </si>
  <si>
    <t xml:space="preserve">084001          </t>
  </si>
  <si>
    <t xml:space="preserve"> Kirik</t>
  </si>
  <si>
    <t>084001</t>
  </si>
  <si>
    <t xml:space="preserve">08600           </t>
  </si>
  <si>
    <t xml:space="preserve"> Muu vaba aeg, kultuur, religioon, sh haldus</t>
  </si>
  <si>
    <t>09</t>
  </si>
  <si>
    <t>HARIDUS</t>
  </si>
  <si>
    <t xml:space="preserve">091101          </t>
  </si>
  <si>
    <t xml:space="preserve"> Nõo lasteaed Krõll</t>
  </si>
  <si>
    <t xml:space="preserve">091102          </t>
  </si>
  <si>
    <t xml:space="preserve"> Nõgiaru lasteaed</t>
  </si>
  <si>
    <t>091102</t>
  </si>
  <si>
    <t xml:space="preserve">091104          </t>
  </si>
  <si>
    <t>091104</t>
  </si>
  <si>
    <t xml:space="preserve">091105          </t>
  </si>
  <si>
    <t xml:space="preserve"> Hariduskulud(lasteaiad)</t>
  </si>
  <si>
    <t xml:space="preserve">092121          </t>
  </si>
  <si>
    <t xml:space="preserve"> Nõo Põhikool (vald + riik)</t>
  </si>
  <si>
    <t>Investeerimine</t>
  </si>
  <si>
    <t xml:space="preserve">092125          </t>
  </si>
  <si>
    <t xml:space="preserve"> Hariduskulud</t>
  </si>
  <si>
    <t xml:space="preserve">095101          </t>
  </si>
  <si>
    <t xml:space="preserve"> Nõo Muusikakool</t>
  </si>
  <si>
    <t xml:space="preserve">095102          </t>
  </si>
  <si>
    <t xml:space="preserve"> Laste huviharidus</t>
  </si>
  <si>
    <t xml:space="preserve">09600           </t>
  </si>
  <si>
    <t xml:space="preserve"> Õpilasveo eriliinid</t>
  </si>
  <si>
    <t>09600</t>
  </si>
  <si>
    <t xml:space="preserve">09601           </t>
  </si>
  <si>
    <t xml:space="preserve"> Nõo Põhikooli  toit</t>
  </si>
  <si>
    <t xml:space="preserve">09800           </t>
  </si>
  <si>
    <t xml:space="preserve"> Muu haridus, sh hariduse haldus</t>
  </si>
  <si>
    <t>SOTSIAAL</t>
  </si>
  <si>
    <t>Puudega inimese erihoolekandeteenus</t>
  </si>
  <si>
    <t xml:space="preserve">101211          </t>
  </si>
  <si>
    <t xml:space="preserve"> Hooldajatoetus</t>
  </si>
  <si>
    <t xml:space="preserve">101212          </t>
  </si>
  <si>
    <t xml:space="preserve"> Puuetega laste hooldajatoetus</t>
  </si>
  <si>
    <t>Puudega isiku tugiisikuteenus</t>
  </si>
  <si>
    <t>Puudega täisealise isiku hooldus</t>
  </si>
  <si>
    <t>Üldhooldusteenus</t>
  </si>
  <si>
    <t xml:space="preserve"> Päevakeskus</t>
  </si>
  <si>
    <t xml:space="preserve">10400           </t>
  </si>
  <si>
    <t xml:space="preserve"> Laste ja noorte sotsiaalhoolekandeasutused</t>
  </si>
  <si>
    <t>Lapse tugisikuteenus</t>
  </si>
  <si>
    <t>Turvakoduteenus</t>
  </si>
  <si>
    <t>Varjupaigateenus</t>
  </si>
  <si>
    <t xml:space="preserve">10701           </t>
  </si>
  <si>
    <t xml:space="preserve">10900           </t>
  </si>
  <si>
    <t xml:space="preserve"> Muu sotsiaalne kaitse, sh sotsiaalse kaitse haldus</t>
  </si>
  <si>
    <t>Eelarve täitmine seisuga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</si>
</sst>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k_r_-;\-* #,##0\ _k_r_-;_-* &quot;-&quot;??\ _k_r_-;_-@_-"/>
    <numFmt numFmtId="165" formatCode="_-* #,##0\ _€_-;\-* #,##0\ _€_-;_-* &quot;-&quot;\ _€_-;_-@_-"/>
    <numFmt numFmtId="166" formatCode="#,##0_ ;\-#,##0\ "/>
  </numFmts>
  <fonts count="2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Tahoma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rgb="FFFF0000"/>
      <name val="Tahoma"/>
      <family val="2"/>
      <charset val="186"/>
    </font>
    <font>
      <sz val="9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Aptos Narrow"/>
      <family val="2"/>
      <scheme val="minor"/>
    </font>
    <font>
      <sz val="11"/>
      <name val="Times New Roman"/>
      <family val="1"/>
      <charset val="186"/>
    </font>
  </fonts>
  <fills count="2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43" fontId="4" fillId="0" borderId="0" xfId="1" applyFont="1"/>
    <xf numFmtId="43" fontId="5" fillId="0" borderId="0" xfId="1" applyFont="1"/>
    <xf numFmtId="0" fontId="6" fillId="2" borderId="1" xfId="0" applyFont="1" applyFill="1" applyBorder="1"/>
    <xf numFmtId="0" fontId="7" fillId="3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4" borderId="4" xfId="0" applyFont="1" applyFill="1" applyBorder="1"/>
    <xf numFmtId="0" fontId="7" fillId="4" borderId="5" xfId="0" applyFont="1" applyFill="1" applyBorder="1"/>
    <xf numFmtId="3" fontId="8" fillId="4" borderId="5" xfId="0" applyNumberFormat="1" applyFont="1" applyFill="1" applyBorder="1"/>
    <xf numFmtId="3" fontId="7" fillId="4" borderId="5" xfId="0" applyNumberFormat="1" applyFont="1" applyFill="1" applyBorder="1"/>
    <xf numFmtId="3" fontId="7" fillId="4" borderId="6" xfId="0" applyNumberFormat="1" applyFont="1" applyFill="1" applyBorder="1"/>
    <xf numFmtId="0" fontId="6" fillId="0" borderId="4" xfId="0" applyFont="1" applyBorder="1"/>
    <xf numFmtId="0" fontId="9" fillId="5" borderId="5" xfId="0" applyFont="1" applyFill="1" applyBorder="1"/>
    <xf numFmtId="3" fontId="6" fillId="5" borderId="5" xfId="0" applyNumberFormat="1" applyFont="1" applyFill="1" applyBorder="1"/>
    <xf numFmtId="3" fontId="6" fillId="5" borderId="6" xfId="0" applyNumberFormat="1" applyFont="1" applyFill="1" applyBorder="1"/>
    <xf numFmtId="0" fontId="8" fillId="6" borderId="4" xfId="0" applyFont="1" applyFill="1" applyBorder="1"/>
    <xf numFmtId="3" fontId="8" fillId="4" borderId="6" xfId="0" applyNumberFormat="1" applyFont="1" applyFill="1" applyBorder="1"/>
    <xf numFmtId="0" fontId="6" fillId="0" borderId="4" xfId="0" applyFont="1" applyBorder="1" applyAlignment="1">
      <alignment horizontal="right"/>
    </xf>
    <xf numFmtId="0" fontId="9" fillId="0" borderId="5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7" borderId="4" xfId="0" applyFont="1" applyFill="1" applyBorder="1"/>
    <xf numFmtId="0" fontId="7" fillId="7" borderId="5" xfId="0" applyFont="1" applyFill="1" applyBorder="1"/>
    <xf numFmtId="3" fontId="8" fillId="7" borderId="5" xfId="0" applyNumberFormat="1" applyFont="1" applyFill="1" applyBorder="1"/>
    <xf numFmtId="3" fontId="8" fillId="7" borderId="6" xfId="0" applyNumberFormat="1" applyFont="1" applyFill="1" applyBorder="1"/>
    <xf numFmtId="0" fontId="8" fillId="8" borderId="4" xfId="0" applyFont="1" applyFill="1" applyBorder="1"/>
    <xf numFmtId="0" fontId="7" fillId="8" borderId="5" xfId="0" applyFont="1" applyFill="1" applyBorder="1"/>
    <xf numFmtId="3" fontId="8" fillId="8" borderId="5" xfId="0" applyNumberFormat="1" applyFont="1" applyFill="1" applyBorder="1"/>
    <xf numFmtId="3" fontId="8" fillId="8" borderId="6" xfId="0" applyNumberFormat="1" applyFont="1" applyFill="1" applyBorder="1"/>
    <xf numFmtId="0" fontId="6" fillId="0" borderId="5" xfId="0" applyFont="1" applyBorder="1"/>
    <xf numFmtId="0" fontId="6" fillId="5" borderId="5" xfId="0" applyFont="1" applyFill="1" applyBorder="1"/>
    <xf numFmtId="3" fontId="10" fillId="0" borderId="5" xfId="0" applyNumberFormat="1" applyFont="1" applyBorder="1"/>
    <xf numFmtId="3" fontId="10" fillId="0" borderId="6" xfId="0" applyNumberFormat="1" applyFont="1" applyBorder="1"/>
    <xf numFmtId="0" fontId="6" fillId="9" borderId="4" xfId="0" applyFont="1" applyFill="1" applyBorder="1"/>
    <xf numFmtId="0" fontId="7" fillId="9" borderId="5" xfId="0" applyFont="1" applyFill="1" applyBorder="1" applyAlignment="1">
      <alignment wrapText="1"/>
    </xf>
    <xf numFmtId="3" fontId="8" fillId="9" borderId="5" xfId="0" applyNumberFormat="1" applyFont="1" applyFill="1" applyBorder="1"/>
    <xf numFmtId="3" fontId="8" fillId="9" borderId="6" xfId="0" applyNumberFormat="1" applyFont="1" applyFill="1" applyBorder="1"/>
    <xf numFmtId="0" fontId="6" fillId="0" borderId="7" xfId="0" applyFont="1" applyBorder="1"/>
    <xf numFmtId="0" fontId="6" fillId="0" borderId="8" xfId="0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0" fontId="6" fillId="7" borderId="10" xfId="0" applyFont="1" applyFill="1" applyBorder="1"/>
    <xf numFmtId="0" fontId="7" fillId="7" borderId="11" xfId="0" applyFont="1" applyFill="1" applyBorder="1"/>
    <xf numFmtId="3" fontId="8" fillId="7" borderId="11" xfId="0" applyNumberFormat="1" applyFont="1" applyFill="1" applyBorder="1"/>
    <xf numFmtId="3" fontId="8" fillId="7" borderId="12" xfId="0" applyNumberFormat="1" applyFont="1" applyFill="1" applyBorder="1"/>
    <xf numFmtId="3" fontId="3" fillId="0" borderId="13" xfId="0" applyNumberFormat="1" applyFont="1" applyBorder="1"/>
    <xf numFmtId="0" fontId="2" fillId="10" borderId="0" xfId="0" applyFont="1" applyFill="1"/>
    <xf numFmtId="0" fontId="8" fillId="2" borderId="5" xfId="0" applyFont="1" applyFill="1" applyBorder="1"/>
    <xf numFmtId="43" fontId="8" fillId="2" borderId="5" xfId="1" applyFont="1" applyFill="1" applyBorder="1"/>
    <xf numFmtId="43" fontId="8" fillId="2" borderId="5" xfId="1" applyFont="1" applyFill="1" applyBorder="1" applyAlignment="1">
      <alignment wrapText="1"/>
    </xf>
    <xf numFmtId="164" fontId="8" fillId="8" borderId="5" xfId="1" applyNumberFormat="1" applyFont="1" applyFill="1" applyBorder="1" applyAlignment="1">
      <alignment horizontal="right"/>
    </xf>
    <xf numFmtId="0" fontId="6" fillId="11" borderId="5" xfId="0" applyFont="1" applyFill="1" applyBorder="1"/>
    <xf numFmtId="43" fontId="6" fillId="11" borderId="5" xfId="1" applyFont="1" applyFill="1" applyBorder="1" applyAlignment="1">
      <alignment wrapText="1"/>
    </xf>
    <xf numFmtId="3" fontId="6" fillId="11" borderId="5" xfId="0" applyNumberFormat="1" applyFont="1" applyFill="1" applyBorder="1" applyAlignment="1">
      <alignment horizontal="right"/>
    </xf>
    <xf numFmtId="43" fontId="6" fillId="0" borderId="5" xfId="1" applyFont="1" applyFill="1" applyBorder="1" applyAlignment="1">
      <alignment wrapText="1"/>
    </xf>
    <xf numFmtId="3" fontId="6" fillId="0" borderId="5" xfId="0" applyNumberFormat="1" applyFont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0" fontId="6" fillId="4" borderId="5" xfId="0" applyFont="1" applyFill="1" applyBorder="1"/>
    <xf numFmtId="43" fontId="6" fillId="4" borderId="5" xfId="1" applyFont="1" applyFill="1" applyBorder="1" applyAlignment="1">
      <alignment wrapText="1"/>
    </xf>
    <xf numFmtId="3" fontId="6" fillId="4" borderId="5" xfId="0" applyNumberFormat="1" applyFont="1" applyFill="1" applyBorder="1" applyAlignment="1">
      <alignment horizontal="right"/>
    </xf>
    <xf numFmtId="1" fontId="6" fillId="0" borderId="5" xfId="0" applyNumberFormat="1" applyFont="1" applyBorder="1"/>
    <xf numFmtId="164" fontId="6" fillId="4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/>
    <xf numFmtId="43" fontId="6" fillId="0" borderId="5" xfId="1" applyFont="1" applyBorder="1" applyAlignment="1">
      <alignment wrapText="1"/>
    </xf>
    <xf numFmtId="3" fontId="6" fillId="12" borderId="5" xfId="0" applyNumberFormat="1" applyFont="1" applyFill="1" applyBorder="1" applyAlignment="1">
      <alignment horizontal="right"/>
    </xf>
    <xf numFmtId="164" fontId="6" fillId="0" borderId="5" xfId="3" applyNumberFormat="1" applyFont="1" applyBorder="1" applyAlignment="1">
      <alignment horizontal="right"/>
    </xf>
    <xf numFmtId="43" fontId="11" fillId="0" borderId="0" xfId="1" applyFont="1" applyBorder="1" applyAlignment="1">
      <alignment wrapText="1"/>
    </xf>
    <xf numFmtId="164" fontId="12" fillId="0" borderId="0" xfId="3" applyNumberFormat="1" applyFont="1" applyBorder="1"/>
    <xf numFmtId="164" fontId="8" fillId="6" borderId="5" xfId="1" applyNumberFormat="1" applyFont="1" applyFill="1" applyBorder="1" applyAlignment="1">
      <alignment wrapText="1"/>
    </xf>
    <xf numFmtId="164" fontId="8" fillId="11" borderId="5" xfId="1" applyNumberFormat="1" applyFont="1" applyFill="1" applyBorder="1" applyAlignment="1">
      <alignment wrapText="1"/>
    </xf>
    <xf numFmtId="164" fontId="8" fillId="0" borderId="5" xfId="1" applyNumberFormat="1" applyFont="1" applyFill="1" applyBorder="1" applyAlignment="1">
      <alignment wrapText="1"/>
    </xf>
    <xf numFmtId="0" fontId="8" fillId="13" borderId="5" xfId="0" applyFont="1" applyFill="1" applyBorder="1" applyAlignment="1">
      <alignment horizontal="right"/>
    </xf>
    <xf numFmtId="43" fontId="8" fillId="13" borderId="5" xfId="1" applyFont="1" applyFill="1" applyBorder="1" applyAlignment="1">
      <alignment wrapText="1"/>
    </xf>
    <xf numFmtId="164" fontId="8" fillId="13" borderId="5" xfId="1" applyNumberFormat="1" applyFont="1" applyFill="1" applyBorder="1"/>
    <xf numFmtId="0" fontId="6" fillId="0" borderId="5" xfId="0" applyFont="1" applyBorder="1" applyAlignment="1">
      <alignment horizontal="right"/>
    </xf>
    <xf numFmtId="164" fontId="6" fillId="0" borderId="5" xfId="1" applyNumberFormat="1" applyFont="1" applyFill="1" applyBorder="1"/>
    <xf numFmtId="164" fontId="6" fillId="0" borderId="5" xfId="1" applyNumberFormat="1" applyFont="1" applyBorder="1"/>
    <xf numFmtId="43" fontId="6" fillId="10" borderId="5" xfId="1" applyFont="1" applyFill="1" applyBorder="1" applyAlignment="1">
      <alignment wrapText="1"/>
    </xf>
    <xf numFmtId="164" fontId="6" fillId="10" borderId="5" xfId="1" applyNumberFormat="1" applyFont="1" applyFill="1" applyBorder="1"/>
    <xf numFmtId="164" fontId="6" fillId="0" borderId="5" xfId="1" applyNumberFormat="1" applyFont="1" applyBorder="1" applyAlignment="1">
      <alignment horizontal="center"/>
    </xf>
    <xf numFmtId="43" fontId="6" fillId="12" borderId="5" xfId="1" applyFont="1" applyFill="1" applyBorder="1" applyAlignment="1">
      <alignment wrapText="1"/>
    </xf>
    <xf numFmtId="164" fontId="8" fillId="12" borderId="5" xfId="1" applyNumberFormat="1" applyFont="1" applyFill="1" applyBorder="1"/>
    <xf numFmtId="164" fontId="6" fillId="12" borderId="5" xfId="1" applyNumberFormat="1" applyFont="1" applyFill="1" applyBorder="1"/>
    <xf numFmtId="0" fontId="6" fillId="0" borderId="5" xfId="1" applyNumberFormat="1" applyFont="1" applyFill="1" applyBorder="1" applyAlignment="1" applyProtection="1"/>
    <xf numFmtId="164" fontId="6" fillId="0" borderId="5" xfId="1" applyNumberFormat="1" applyFont="1" applyFill="1" applyBorder="1" applyAlignment="1" applyProtection="1"/>
    <xf numFmtId="43" fontId="13" fillId="0" borderId="13" xfId="1" applyFont="1" applyBorder="1" applyAlignment="1">
      <alignment wrapText="1"/>
    </xf>
    <xf numFmtId="164" fontId="10" fillId="0" borderId="13" xfId="1" applyNumberFormat="1" applyFont="1" applyBorder="1"/>
    <xf numFmtId="164" fontId="6" fillId="0" borderId="13" xfId="1" applyNumberFormat="1" applyFont="1" applyBorder="1"/>
    <xf numFmtId="43" fontId="8" fillId="0" borderId="5" xfId="1" applyFont="1" applyBorder="1" applyAlignment="1">
      <alignment wrapText="1"/>
    </xf>
    <xf numFmtId="164" fontId="8" fillId="0" borderId="5" xfId="1" applyNumberFormat="1" applyFont="1" applyBorder="1"/>
    <xf numFmtId="164" fontId="12" fillId="0" borderId="5" xfId="1" applyNumberFormat="1" applyFont="1" applyBorder="1"/>
    <xf numFmtId="43" fontId="11" fillId="2" borderId="5" xfId="1" applyFont="1" applyFill="1" applyBorder="1"/>
    <xf numFmtId="0" fontId="8" fillId="14" borderId="5" xfId="0" applyFont="1" applyFill="1" applyBorder="1"/>
    <xf numFmtId="1" fontId="8" fillId="14" borderId="5" xfId="2" applyNumberFormat="1" applyFont="1" applyFill="1" applyBorder="1" applyAlignment="1" applyProtection="1">
      <alignment horizontal="center"/>
    </xf>
    <xf numFmtId="0" fontId="8" fillId="0" borderId="5" xfId="0" applyFont="1" applyBorder="1"/>
    <xf numFmtId="3" fontId="8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3" fontId="13" fillId="0" borderId="5" xfId="1" applyFont="1" applyBorder="1" applyAlignment="1">
      <alignment wrapText="1"/>
    </xf>
    <xf numFmtId="0" fontId="10" fillId="0" borderId="5" xfId="0" applyFont="1" applyBorder="1"/>
    <xf numFmtId="1" fontId="8" fillId="0" borderId="5" xfId="0" applyNumberFormat="1" applyFont="1" applyBorder="1" applyAlignment="1">
      <alignment horizontal="center"/>
    </xf>
    <xf numFmtId="3" fontId="8" fillId="14" borderId="5" xfId="0" applyNumberFormat="1" applyFont="1" applyFill="1" applyBorder="1" applyAlignment="1">
      <alignment horizontal="center"/>
    </xf>
    <xf numFmtId="0" fontId="6" fillId="10" borderId="5" xfId="0" applyFont="1" applyFill="1" applyBorder="1"/>
    <xf numFmtId="3" fontId="6" fillId="10" borderId="5" xfId="0" applyNumberFormat="1" applyFont="1" applyFill="1" applyBorder="1" applyAlignment="1">
      <alignment horizontal="center"/>
    </xf>
    <xf numFmtId="164" fontId="8" fillId="14" borderId="5" xfId="0" applyNumberFormat="1" applyFont="1" applyFill="1" applyBorder="1"/>
    <xf numFmtId="164" fontId="6" fillId="0" borderId="5" xfId="0" applyNumberFormat="1" applyFont="1" applyBorder="1"/>
    <xf numFmtId="0" fontId="8" fillId="6" borderId="5" xfId="0" applyFont="1" applyFill="1" applyBorder="1"/>
    <xf numFmtId="43" fontId="8" fillId="6" borderId="5" xfId="1" applyFont="1" applyFill="1" applyBorder="1"/>
    <xf numFmtId="0" fontId="8" fillId="11" borderId="5" xfId="0" applyFont="1" applyFill="1" applyBorder="1"/>
    <xf numFmtId="43" fontId="8" fillId="11" borderId="5" xfId="1" applyFont="1" applyFill="1" applyBorder="1"/>
    <xf numFmtId="43" fontId="8" fillId="0" borderId="5" xfId="1" applyFont="1" applyFill="1" applyBorder="1"/>
    <xf numFmtId="164" fontId="8" fillId="8" borderId="5" xfId="1" applyNumberFormat="1" applyFont="1" applyFill="1" applyBorder="1" applyAlignment="1">
      <alignment horizontal="center"/>
    </xf>
    <xf numFmtId="3" fontId="6" fillId="11" borderId="5" xfId="0" applyNumberFormat="1" applyFont="1" applyFill="1" applyBorder="1" applyAlignment="1">
      <alignment horizontal="center"/>
    </xf>
    <xf numFmtId="3" fontId="6" fillId="4" borderId="5" xfId="0" applyNumberFormat="1" applyFont="1" applyFill="1" applyBorder="1" applyAlignment="1">
      <alignment horizontal="center"/>
    </xf>
    <xf numFmtId="164" fontId="6" fillId="4" borderId="5" xfId="1" applyNumberFormat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3" fontId="6" fillId="12" borderId="5" xfId="0" applyNumberFormat="1" applyFont="1" applyFill="1" applyBorder="1" applyAlignment="1">
      <alignment horizontal="center"/>
    </xf>
    <xf numFmtId="43" fontId="11" fillId="2" borderId="5" xfId="1" applyFont="1" applyFill="1" applyBorder="1" applyAlignment="1">
      <alignment wrapText="1"/>
    </xf>
    <xf numFmtId="164" fontId="11" fillId="6" borderId="5" xfId="1" applyNumberFormat="1" applyFont="1" applyFill="1" applyBorder="1" applyAlignment="1">
      <alignment wrapText="1"/>
    </xf>
    <xf numFmtId="164" fontId="11" fillId="11" borderId="5" xfId="1" applyNumberFormat="1" applyFont="1" applyFill="1" applyBorder="1" applyAlignment="1">
      <alignment wrapText="1"/>
    </xf>
    <xf numFmtId="164" fontId="11" fillId="0" borderId="5" xfId="1" applyNumberFormat="1" applyFont="1" applyFill="1" applyBorder="1" applyAlignment="1">
      <alignment wrapText="1"/>
    </xf>
    <xf numFmtId="43" fontId="11" fillId="13" borderId="5" xfId="1" applyFont="1" applyFill="1" applyBorder="1" applyAlignment="1">
      <alignment wrapText="1"/>
    </xf>
    <xf numFmtId="164" fontId="11" fillId="13" borderId="5" xfId="1" applyNumberFormat="1" applyFont="1" applyFill="1" applyBorder="1"/>
    <xf numFmtId="43" fontId="13" fillId="0" borderId="5" xfId="1" applyFont="1" applyFill="1" applyBorder="1" applyAlignment="1">
      <alignment wrapText="1"/>
    </xf>
    <xf numFmtId="164" fontId="13" fillId="0" borderId="5" xfId="1" applyNumberFormat="1" applyFont="1" applyFill="1" applyBorder="1"/>
    <xf numFmtId="164" fontId="13" fillId="0" borderId="5" xfId="1" applyNumberFormat="1" applyFont="1" applyBorder="1"/>
    <xf numFmtId="43" fontId="13" fillId="10" borderId="5" xfId="1" applyFont="1" applyFill="1" applyBorder="1" applyAlignment="1">
      <alignment wrapText="1"/>
    </xf>
    <xf numFmtId="164" fontId="13" fillId="10" borderId="5" xfId="1" applyNumberFormat="1" applyFont="1" applyFill="1" applyBorder="1"/>
    <xf numFmtId="164" fontId="13" fillId="0" borderId="5" xfId="1" applyNumberFormat="1" applyFont="1" applyBorder="1" applyAlignment="1">
      <alignment horizontal="center"/>
    </xf>
    <xf numFmtId="0" fontId="13" fillId="0" borderId="5" xfId="1" applyNumberFormat="1" applyFont="1" applyFill="1" applyBorder="1" applyAlignment="1" applyProtection="1"/>
    <xf numFmtId="164" fontId="13" fillId="0" borderId="5" xfId="1" applyNumberFormat="1" applyFont="1" applyFill="1" applyBorder="1" applyAlignment="1" applyProtection="1"/>
    <xf numFmtId="164" fontId="13" fillId="0" borderId="13" xfId="1" applyNumberFormat="1" applyFont="1" applyBorder="1"/>
    <xf numFmtId="43" fontId="11" fillId="0" borderId="5" xfId="1" applyFont="1" applyBorder="1" applyAlignment="1">
      <alignment wrapText="1"/>
    </xf>
    <xf numFmtId="164" fontId="11" fillId="0" borderId="5" xfId="1" applyNumberFormat="1" applyFont="1" applyBorder="1"/>
    <xf numFmtId="0" fontId="11" fillId="14" borderId="5" xfId="0" applyFont="1" applyFill="1" applyBorder="1"/>
    <xf numFmtId="1" fontId="11" fillId="14" borderId="5" xfId="2" applyNumberFormat="1" applyFont="1" applyFill="1" applyBorder="1" applyAlignment="1" applyProtection="1">
      <alignment horizontal="center"/>
    </xf>
    <xf numFmtId="0" fontId="11" fillId="0" borderId="5" xfId="0" applyFont="1" applyBorder="1"/>
    <xf numFmtId="3" fontId="11" fillId="0" borderId="5" xfId="0" applyNumberFormat="1" applyFont="1" applyBorder="1" applyAlignment="1">
      <alignment horizontal="center"/>
    </xf>
    <xf numFmtId="0" fontId="13" fillId="0" borderId="5" xfId="0" applyFont="1" applyBorder="1"/>
    <xf numFmtId="3" fontId="13" fillId="0" borderId="5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3" fontId="11" fillId="14" borderId="5" xfId="0" applyNumberFormat="1" applyFont="1" applyFill="1" applyBorder="1" applyAlignment="1">
      <alignment horizontal="center"/>
    </xf>
    <xf numFmtId="0" fontId="13" fillId="10" borderId="5" xfId="0" applyFont="1" applyFill="1" applyBorder="1"/>
    <xf numFmtId="3" fontId="13" fillId="10" borderId="5" xfId="0" applyNumberFormat="1" applyFont="1" applyFill="1" applyBorder="1" applyAlignment="1">
      <alignment horizontal="center"/>
    </xf>
    <xf numFmtId="164" fontId="11" fillId="14" borderId="5" xfId="0" applyNumberFormat="1" applyFont="1" applyFill="1" applyBorder="1"/>
    <xf numFmtId="164" fontId="13" fillId="0" borderId="5" xfId="0" applyNumberFormat="1" applyFont="1" applyBorder="1"/>
    <xf numFmtId="3" fontId="8" fillId="12" borderId="5" xfId="0" applyNumberFormat="1" applyFont="1" applyFill="1" applyBorder="1"/>
    <xf numFmtId="3" fontId="8" fillId="12" borderId="6" xfId="0" applyNumberFormat="1" applyFont="1" applyFill="1" applyBorder="1"/>
    <xf numFmtId="0" fontId="8" fillId="3" borderId="2" xfId="0" applyFont="1" applyFill="1" applyBorder="1" applyAlignment="1">
      <alignment wrapText="1"/>
    </xf>
    <xf numFmtId="0" fontId="8" fillId="4" borderId="5" xfId="0" applyFont="1" applyFill="1" applyBorder="1"/>
    <xf numFmtId="0" fontId="8" fillId="7" borderId="5" xfId="0" applyFont="1" applyFill="1" applyBorder="1"/>
    <xf numFmtId="0" fontId="8" fillId="8" borderId="5" xfId="0" applyFont="1" applyFill="1" applyBorder="1"/>
    <xf numFmtId="3" fontId="6" fillId="8" borderId="5" xfId="0" applyNumberFormat="1" applyFont="1" applyFill="1" applyBorder="1"/>
    <xf numFmtId="0" fontId="8" fillId="9" borderId="5" xfId="0" applyFont="1" applyFill="1" applyBorder="1" applyAlignment="1">
      <alignment wrapText="1"/>
    </xf>
    <xf numFmtId="0" fontId="8" fillId="7" borderId="11" xfId="0" applyFont="1" applyFill="1" applyBorder="1"/>
    <xf numFmtId="0" fontId="14" fillId="0" borderId="0" xfId="0" applyFont="1"/>
    <xf numFmtId="0" fontId="14" fillId="10" borderId="0" xfId="0" applyFont="1" applyFill="1"/>
    <xf numFmtId="43" fontId="15" fillId="0" borderId="0" xfId="1" applyFont="1"/>
    <xf numFmtId="164" fontId="6" fillId="0" borderId="5" xfId="3" applyNumberFormat="1" applyFont="1" applyBorder="1" applyAlignment="1">
      <alignment horizontal="center"/>
    </xf>
    <xf numFmtId="43" fontId="12" fillId="0" borderId="0" xfId="1" applyFont="1" applyBorder="1" applyAlignment="1">
      <alignment wrapText="1"/>
    </xf>
    <xf numFmtId="0" fontId="6" fillId="0" borderId="0" xfId="0" applyFont="1"/>
    <xf numFmtId="164" fontId="6" fillId="0" borderId="0" xfId="0" applyNumberFormat="1" applyFont="1"/>
    <xf numFmtId="43" fontId="10" fillId="0" borderId="13" xfId="1" applyFont="1" applyBorder="1" applyAlignment="1">
      <alignment wrapText="1"/>
    </xf>
    <xf numFmtId="0" fontId="15" fillId="0" borderId="0" xfId="0" applyFont="1"/>
    <xf numFmtId="164" fontId="15" fillId="0" borderId="0" xfId="0" applyNumberFormat="1" applyFont="1"/>
    <xf numFmtId="164" fontId="0" fillId="0" borderId="0" xfId="0" applyNumberFormat="1"/>
    <xf numFmtId="0" fontId="6" fillId="12" borderId="4" xfId="0" applyFont="1" applyFill="1" applyBorder="1"/>
    <xf numFmtId="0" fontId="6" fillId="12" borderId="5" xfId="0" applyFont="1" applyFill="1" applyBorder="1"/>
    <xf numFmtId="3" fontId="6" fillId="12" borderId="5" xfId="0" applyNumberFormat="1" applyFont="1" applyFill="1" applyBorder="1"/>
    <xf numFmtId="3" fontId="6" fillId="12" borderId="6" xfId="0" applyNumberFormat="1" applyFont="1" applyFill="1" applyBorder="1"/>
    <xf numFmtId="3" fontId="16" fillId="7" borderId="5" xfId="0" applyNumberFormat="1" applyFont="1" applyFill="1" applyBorder="1"/>
    <xf numFmtId="3" fontId="16" fillId="8" borderId="5" xfId="0" applyNumberFormat="1" applyFont="1" applyFill="1" applyBorder="1"/>
    <xf numFmtId="3" fontId="17" fillId="0" borderId="5" xfId="0" applyNumberFormat="1" applyFont="1" applyBorder="1"/>
    <xf numFmtId="3" fontId="17" fillId="8" borderId="5" xfId="0" applyNumberFormat="1" applyFont="1" applyFill="1" applyBorder="1"/>
    <xf numFmtId="3" fontId="16" fillId="9" borderId="5" xfId="0" applyNumberFormat="1" applyFont="1" applyFill="1" applyBorder="1"/>
    <xf numFmtId="3" fontId="16" fillId="7" borderId="11" xfId="0" applyNumberFormat="1" applyFont="1" applyFill="1" applyBorder="1"/>
    <xf numFmtId="3" fontId="18" fillId="0" borderId="13" xfId="0" applyNumberFormat="1" applyFont="1" applyBorder="1"/>
    <xf numFmtId="164" fontId="16" fillId="13" borderId="5" xfId="1" applyNumberFormat="1" applyFont="1" applyFill="1" applyBorder="1"/>
    <xf numFmtId="164" fontId="17" fillId="0" borderId="5" xfId="1" applyNumberFormat="1" applyFont="1" applyFill="1" applyBorder="1"/>
    <xf numFmtId="164" fontId="17" fillId="0" borderId="5" xfId="1" applyNumberFormat="1" applyFont="1" applyBorder="1"/>
    <xf numFmtId="43" fontId="6" fillId="0" borderId="14" xfId="1" applyFont="1" applyBorder="1" applyAlignment="1">
      <alignment wrapText="1"/>
    </xf>
    <xf numFmtId="164" fontId="17" fillId="0" borderId="5" xfId="0" applyNumberFormat="1" applyFont="1" applyBorder="1"/>
    <xf numFmtId="43" fontId="6" fillId="10" borderId="14" xfId="1" applyFont="1" applyFill="1" applyBorder="1" applyAlignment="1">
      <alignment wrapText="1"/>
    </xf>
    <xf numFmtId="164" fontId="17" fillId="10" borderId="5" xfId="1" applyNumberFormat="1" applyFont="1" applyFill="1" applyBorder="1"/>
    <xf numFmtId="164" fontId="17" fillId="0" borderId="5" xfId="1" applyNumberFormat="1" applyFont="1" applyFill="1" applyBorder="1" applyAlignment="1" applyProtection="1"/>
    <xf numFmtId="164" fontId="10" fillId="0" borderId="5" xfId="1" applyNumberFormat="1" applyFont="1" applyBorder="1"/>
    <xf numFmtId="165" fontId="8" fillId="0" borderId="5" xfId="0" applyNumberFormat="1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43" fontId="6" fillId="0" borderId="13" xfId="1" applyFont="1" applyBorder="1" applyAlignment="1">
      <alignment wrapText="1"/>
    </xf>
    <xf numFmtId="165" fontId="8" fillId="14" borderId="5" xfId="2" applyNumberFormat="1" applyFont="1" applyFill="1" applyBorder="1" applyAlignment="1" applyProtection="1">
      <alignment horizontal="center"/>
    </xf>
    <xf numFmtId="43" fontId="8" fillId="8" borderId="5" xfId="1" applyFont="1" applyFill="1" applyBorder="1"/>
    <xf numFmtId="3" fontId="6" fillId="12" borderId="0" xfId="0" applyNumberFormat="1" applyFont="1" applyFill="1" applyAlignment="1">
      <alignment horizontal="right"/>
    </xf>
    <xf numFmtId="43" fontId="6" fillId="12" borderId="0" xfId="1" applyFont="1" applyFill="1" applyBorder="1" applyAlignment="1">
      <alignment wrapText="1"/>
    </xf>
    <xf numFmtId="164" fontId="8" fillId="12" borderId="0" xfId="1" applyNumberFormat="1" applyFont="1" applyFill="1" applyBorder="1"/>
    <xf numFmtId="164" fontId="6" fillId="12" borderId="0" xfId="1" applyNumberFormat="1" applyFont="1" applyFill="1" applyBorder="1"/>
    <xf numFmtId="0" fontId="2" fillId="12" borderId="0" xfId="0" applyFont="1" applyFill="1"/>
    <xf numFmtId="0" fontId="6" fillId="12" borderId="0" xfId="0" applyFont="1" applyFill="1"/>
    <xf numFmtId="0" fontId="8" fillId="12" borderId="0" xfId="0" applyFont="1" applyFill="1"/>
    <xf numFmtId="43" fontId="8" fillId="12" borderId="0" xfId="1" applyFont="1" applyFill="1" applyBorder="1" applyAlignment="1">
      <alignment wrapText="1"/>
    </xf>
    <xf numFmtId="164" fontId="6" fillId="12" borderId="0" xfId="1" applyNumberFormat="1" applyFont="1" applyFill="1" applyBorder="1" applyAlignment="1">
      <alignment horizontal="right"/>
    </xf>
    <xf numFmtId="43" fontId="13" fillId="12" borderId="0" xfId="1" applyFont="1" applyFill="1" applyBorder="1" applyAlignment="1">
      <alignment wrapText="1"/>
    </xf>
    <xf numFmtId="164" fontId="10" fillId="12" borderId="0" xfId="1" applyNumberFormat="1" applyFont="1" applyFill="1" applyBorder="1"/>
    <xf numFmtId="164" fontId="12" fillId="12" borderId="0" xfId="1" applyNumberFormat="1" applyFont="1" applyFill="1" applyBorder="1"/>
    <xf numFmtId="43" fontId="11" fillId="12" borderId="0" xfId="1" applyFont="1" applyFill="1" applyBorder="1"/>
    <xf numFmtId="1" fontId="8" fillId="12" borderId="0" xfId="2" applyNumberFormat="1" applyFont="1" applyFill="1" applyBorder="1" applyAlignment="1" applyProtection="1">
      <alignment horizontal="center"/>
    </xf>
    <xf numFmtId="3" fontId="8" fillId="12" borderId="0" xfId="0" applyNumberFormat="1" applyFont="1" applyFill="1" applyAlignment="1">
      <alignment horizontal="center"/>
    </xf>
    <xf numFmtId="3" fontId="6" fillId="12" borderId="0" xfId="0" applyNumberFormat="1" applyFont="1" applyFill="1" applyAlignment="1">
      <alignment horizontal="center"/>
    </xf>
    <xf numFmtId="0" fontId="10" fillId="12" borderId="0" xfId="0" applyFont="1" applyFill="1"/>
    <xf numFmtId="1" fontId="8" fillId="12" borderId="0" xfId="0" applyNumberFormat="1" applyFont="1" applyFill="1" applyAlignment="1">
      <alignment horizontal="center"/>
    </xf>
    <xf numFmtId="164" fontId="8" fillId="12" borderId="0" xfId="0" applyNumberFormat="1" applyFont="1" applyFill="1"/>
    <xf numFmtId="164" fontId="6" fillId="12" borderId="0" xfId="0" applyNumberFormat="1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15" borderId="5" xfId="0" applyFont="1" applyFill="1" applyBorder="1" applyAlignment="1">
      <alignment wrapText="1"/>
    </xf>
    <xf numFmtId="0" fontId="23" fillId="13" borderId="5" xfId="0" applyFont="1" applyFill="1" applyBorder="1" applyAlignment="1">
      <alignment horizontal="center" wrapText="1"/>
    </xf>
    <xf numFmtId="0" fontId="22" fillId="15" borderId="5" xfId="0" applyFont="1" applyFill="1" applyBorder="1" applyAlignment="1">
      <alignment horizontal="center" wrapText="1"/>
    </xf>
    <xf numFmtId="0" fontId="22" fillId="4" borderId="5" xfId="0" applyFont="1" applyFill="1" applyBorder="1"/>
    <xf numFmtId="3" fontId="24" fillId="4" borderId="5" xfId="0" applyNumberFormat="1" applyFont="1" applyFill="1" applyBorder="1" applyAlignment="1">
      <alignment horizontal="center"/>
    </xf>
    <xf numFmtId="165" fontId="25" fillId="4" borderId="5" xfId="0" applyNumberFormat="1" applyFont="1" applyFill="1" applyBorder="1"/>
    <xf numFmtId="0" fontId="22" fillId="16" borderId="5" xfId="0" applyFont="1" applyFill="1" applyBorder="1"/>
    <xf numFmtId="3" fontId="24" fillId="16" borderId="5" xfId="0" applyNumberFormat="1" applyFont="1" applyFill="1" applyBorder="1" applyAlignment="1">
      <alignment horizontal="center"/>
    </xf>
    <xf numFmtId="165" fontId="25" fillId="16" borderId="5" xfId="0" applyNumberFormat="1" applyFont="1" applyFill="1" applyBorder="1"/>
    <xf numFmtId="0" fontId="19" fillId="0" borderId="5" xfId="0" applyFont="1" applyBorder="1"/>
    <xf numFmtId="3" fontId="26" fillId="0" borderId="5" xfId="0" applyNumberFormat="1" applyFont="1" applyBorder="1" applyAlignment="1">
      <alignment horizontal="center"/>
    </xf>
    <xf numFmtId="165" fontId="19" fillId="0" borderId="5" xfId="0" applyNumberFormat="1" applyFont="1" applyBorder="1"/>
    <xf numFmtId="0" fontId="22" fillId="16" borderId="5" xfId="0" applyFont="1" applyFill="1" applyBorder="1" applyAlignment="1">
      <alignment wrapText="1"/>
    </xf>
    <xf numFmtId="165" fontId="19" fillId="16" borderId="5" xfId="0" applyNumberFormat="1" applyFont="1" applyFill="1" applyBorder="1"/>
    <xf numFmtId="0" fontId="19" fillId="0" borderId="5" xfId="0" applyFont="1" applyBorder="1" applyAlignment="1">
      <alignment wrapText="1"/>
    </xf>
    <xf numFmtId="0" fontId="22" fillId="5" borderId="5" xfId="0" applyFont="1" applyFill="1" applyBorder="1"/>
    <xf numFmtId="3" fontId="24" fillId="5" borderId="5" xfId="0" applyNumberFormat="1" applyFont="1" applyFill="1" applyBorder="1" applyAlignment="1">
      <alignment horizontal="center"/>
    </xf>
    <xf numFmtId="0" fontId="22" fillId="0" borderId="5" xfId="0" applyFont="1" applyBorder="1"/>
    <xf numFmtId="3" fontId="24" fillId="0" borderId="5" xfId="0" applyNumberFormat="1" applyFont="1" applyBorder="1" applyAlignment="1">
      <alignment horizontal="center"/>
    </xf>
    <xf numFmtId="0" fontId="22" fillId="17" borderId="5" xfId="0" applyFont="1" applyFill="1" applyBorder="1"/>
    <xf numFmtId="3" fontId="24" fillId="17" borderId="5" xfId="0" applyNumberFormat="1" applyFont="1" applyFill="1" applyBorder="1" applyAlignment="1">
      <alignment horizontal="center"/>
    </xf>
    <xf numFmtId="165" fontId="25" fillId="17" borderId="5" xfId="0" applyNumberFormat="1" applyFont="1" applyFill="1" applyBorder="1"/>
    <xf numFmtId="0" fontId="22" fillId="17" borderId="5" xfId="0" applyFont="1" applyFill="1" applyBorder="1" applyAlignment="1">
      <alignment wrapText="1"/>
    </xf>
    <xf numFmtId="0" fontId="19" fillId="5" borderId="5" xfId="0" applyFont="1" applyFill="1" applyBorder="1"/>
    <xf numFmtId="3" fontId="26" fillId="5" borderId="5" xfId="0" applyNumberFormat="1" applyFont="1" applyFill="1" applyBorder="1" applyAlignment="1">
      <alignment horizontal="center"/>
    </xf>
    <xf numFmtId="0" fontId="19" fillId="17" borderId="5" xfId="0" applyFont="1" applyFill="1" applyBorder="1"/>
    <xf numFmtId="0" fontId="22" fillId="3" borderId="5" xfId="0" applyFont="1" applyFill="1" applyBorder="1" applyAlignment="1">
      <alignment wrapText="1"/>
    </xf>
    <xf numFmtId="0" fontId="22" fillId="3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wrapText="1"/>
    </xf>
    <xf numFmtId="0" fontId="22" fillId="18" borderId="5" xfId="0" applyFont="1" applyFill="1" applyBorder="1" applyAlignment="1">
      <alignment wrapText="1"/>
    </xf>
    <xf numFmtId="0" fontId="22" fillId="18" borderId="5" xfId="0" applyFont="1" applyFill="1" applyBorder="1" applyAlignment="1">
      <alignment horizontal="center"/>
    </xf>
    <xf numFmtId="165" fontId="23" fillId="19" borderId="5" xfId="0" applyNumberFormat="1" applyFont="1" applyFill="1" applyBorder="1" applyAlignment="1">
      <alignment wrapText="1"/>
    </xf>
    <xf numFmtId="0" fontId="26" fillId="16" borderId="5" xfId="0" applyFont="1" applyFill="1" applyBorder="1"/>
    <xf numFmtId="0" fontId="24" fillId="16" borderId="5" xfId="0" applyFont="1" applyFill="1" applyBorder="1"/>
    <xf numFmtId="165" fontId="23" fillId="16" borderId="5" xfId="0" applyNumberFormat="1" applyFont="1" applyFill="1" applyBorder="1"/>
    <xf numFmtId="0" fontId="26" fillId="12" borderId="5" xfId="0" applyFont="1" applyFill="1" applyBorder="1"/>
    <xf numFmtId="165" fontId="19" fillId="12" borderId="5" xfId="0" applyNumberFormat="1" applyFont="1" applyFill="1" applyBorder="1"/>
    <xf numFmtId="0" fontId="26" fillId="7" borderId="5" xfId="0" quotePrefix="1" applyFont="1" applyFill="1" applyBorder="1" applyAlignment="1">
      <alignment horizontal="left"/>
    </xf>
    <xf numFmtId="0" fontId="24" fillId="7" borderId="5" xfId="0" applyFont="1" applyFill="1" applyBorder="1"/>
    <xf numFmtId="165" fontId="23" fillId="7" borderId="5" xfId="0" applyNumberFormat="1" applyFont="1" applyFill="1" applyBorder="1"/>
    <xf numFmtId="0" fontId="24" fillId="0" borderId="5" xfId="0" applyFont="1" applyBorder="1"/>
    <xf numFmtId="0" fontId="26" fillId="0" borderId="5" xfId="0" applyFont="1" applyBorder="1"/>
    <xf numFmtId="1" fontId="24" fillId="0" borderId="5" xfId="0" applyNumberFormat="1" applyFont="1" applyBorder="1"/>
    <xf numFmtId="0" fontId="26" fillId="20" borderId="5" xfId="0" quotePrefix="1" applyFont="1" applyFill="1" applyBorder="1"/>
    <xf numFmtId="0" fontId="26" fillId="20" borderId="5" xfId="0" applyFont="1" applyFill="1" applyBorder="1"/>
    <xf numFmtId="165" fontId="19" fillId="20" borderId="5" xfId="0" applyNumberFormat="1" applyFont="1" applyFill="1" applyBorder="1"/>
    <xf numFmtId="0" fontId="19" fillId="20" borderId="5" xfId="0" applyFont="1" applyFill="1" applyBorder="1"/>
    <xf numFmtId="0" fontId="24" fillId="7" borderId="5" xfId="0" quotePrefix="1" applyFont="1" applyFill="1" applyBorder="1" applyAlignment="1">
      <alignment horizontal="left"/>
    </xf>
    <xf numFmtId="0" fontId="24" fillId="12" borderId="5" xfId="0" quotePrefix="1" applyFont="1" applyFill="1" applyBorder="1"/>
    <xf numFmtId="0" fontId="24" fillId="12" borderId="5" xfId="0" applyFont="1" applyFill="1" applyBorder="1"/>
    <xf numFmtId="0" fontId="26" fillId="12" borderId="5" xfId="0" quotePrefix="1" applyFont="1" applyFill="1" applyBorder="1"/>
    <xf numFmtId="165" fontId="19" fillId="0" borderId="5" xfId="0" applyNumberFormat="1" applyFont="1" applyBorder="1" applyAlignment="1">
      <alignment horizontal="center"/>
    </xf>
    <xf numFmtId="42" fontId="19" fillId="0" borderId="5" xfId="0" applyNumberFormat="1" applyFont="1" applyBorder="1" applyAlignment="1">
      <alignment horizontal="center"/>
    </xf>
    <xf numFmtId="166" fontId="19" fillId="20" borderId="5" xfId="0" applyNumberFormat="1" applyFont="1" applyFill="1" applyBorder="1" applyAlignment="1">
      <alignment horizontal="center"/>
    </xf>
    <xf numFmtId="0" fontId="24" fillId="0" borderId="5" xfId="0" quotePrefix="1" applyFont="1" applyBorder="1"/>
    <xf numFmtId="42" fontId="19" fillId="20" borderId="5" xfId="0" applyNumberFormat="1" applyFont="1" applyFill="1" applyBorder="1" applyAlignment="1">
      <alignment horizontal="center"/>
    </xf>
    <xf numFmtId="0" fontId="26" fillId="0" borderId="5" xfId="0" quotePrefix="1" applyFont="1" applyBorder="1"/>
    <xf numFmtId="0" fontId="24" fillId="7" borderId="5" xfId="0" quotePrefix="1" applyFont="1" applyFill="1" applyBorder="1"/>
    <xf numFmtId="3" fontId="19" fillId="20" borderId="5" xfId="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3" fontId="19" fillId="0" borderId="5" xfId="0" applyNumberFormat="1" applyFont="1" applyBorder="1" applyAlignment="1">
      <alignment horizontal="center"/>
    </xf>
    <xf numFmtId="0" fontId="24" fillId="21" borderId="5" xfId="0" quotePrefix="1" applyFont="1" applyFill="1" applyBorder="1" applyAlignment="1">
      <alignment horizontal="left"/>
    </xf>
    <xf numFmtId="0" fontId="24" fillId="21" borderId="5" xfId="0" applyFont="1" applyFill="1" applyBorder="1"/>
    <xf numFmtId="165" fontId="23" fillId="21" borderId="5" xfId="0" applyNumberFormat="1" applyFont="1" applyFill="1" applyBorder="1"/>
    <xf numFmtId="165" fontId="19" fillId="20" borderId="5" xfId="0" applyNumberFormat="1" applyFont="1" applyFill="1" applyBorder="1" applyAlignment="1">
      <alignment horizontal="center"/>
    </xf>
    <xf numFmtId="0" fontId="24" fillId="21" borderId="5" xfId="0" applyFont="1" applyFill="1" applyBorder="1" applyAlignment="1">
      <alignment horizontal="left"/>
    </xf>
    <xf numFmtId="0" fontId="24" fillId="12" borderId="5" xfId="0" applyFont="1" applyFill="1" applyBorder="1" applyAlignment="1">
      <alignment horizontal="left"/>
    </xf>
    <xf numFmtId="0" fontId="26" fillId="12" borderId="5" xfId="0" applyFont="1" applyFill="1" applyBorder="1" applyAlignment="1">
      <alignment horizontal="left"/>
    </xf>
    <xf numFmtId="0" fontId="22" fillId="15" borderId="15" xfId="0" applyFont="1" applyFill="1" applyBorder="1" applyAlignment="1">
      <alignment horizontal="center" wrapText="1"/>
    </xf>
    <xf numFmtId="165" fontId="0" fillId="0" borderId="5" xfId="0" applyNumberFormat="1" applyBorder="1" applyAlignment="1">
      <alignment horizontal="center"/>
    </xf>
    <xf numFmtId="165" fontId="0" fillId="16" borderId="5" xfId="0" applyNumberFormat="1" applyFill="1" applyBorder="1" applyAlignment="1">
      <alignment horizontal="center"/>
    </xf>
    <xf numFmtId="165" fontId="0" fillId="0" borderId="5" xfId="0" applyNumberFormat="1" applyBorder="1"/>
    <xf numFmtId="165" fontId="0" fillId="20" borderId="5" xfId="0" applyNumberFormat="1" applyFill="1" applyBorder="1"/>
    <xf numFmtId="165" fontId="0" fillId="0" borderId="5" xfId="0" applyNumberFormat="1" applyBorder="1" applyAlignment="1">
      <alignment horizontal="right"/>
    </xf>
    <xf numFmtId="165" fontId="0" fillId="0" borderId="0" xfId="0" applyNumberFormat="1"/>
    <xf numFmtId="165" fontId="0" fillId="4" borderId="5" xfId="0" applyNumberFormat="1" applyFill="1" applyBorder="1" applyAlignment="1">
      <alignment horizontal="center"/>
    </xf>
    <xf numFmtId="3" fontId="0" fillId="0" borderId="0" xfId="0" applyNumberFormat="1"/>
  </cellXfs>
  <cellStyles count="4">
    <cellStyle name="Koma" xfId="1" builtinId="3"/>
    <cellStyle name="Normaallaad" xfId="0" builtinId="0"/>
    <cellStyle name="Protsent" xfId="3" builtinId="5"/>
    <cellStyle name="Valu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vvee-my.sharepoint.com/personal/pille_sugis_nvv_ee/Documents/T&#246;&#246;laud/Eelarve%202025/N&#245;o%20valla%20lisaeelarved%202025.xlsx" TargetMode="External"/><Relationship Id="rId1" Type="http://schemas.openxmlformats.org/officeDocument/2006/relationships/externalLinkPath" Target="Eelarve%202025/N&#245;o%20valla%20lisaeelarve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ondeelarve"/>
      <sheetName val="Lisaeelarve-tulud"/>
      <sheetName val="Lisaeelarve-kulud"/>
    </sheetNames>
    <sheetDataSet>
      <sheetData sheetId="0"/>
      <sheetData sheetId="1">
        <row r="15">
          <cell r="E15">
            <v>32662</v>
          </cell>
          <cell r="F15">
            <v>54904</v>
          </cell>
        </row>
        <row r="53">
          <cell r="F53">
            <v>13782</v>
          </cell>
        </row>
        <row r="54">
          <cell r="E54">
            <v>7958</v>
          </cell>
        </row>
        <row r="67">
          <cell r="F67">
            <v>93</v>
          </cell>
        </row>
        <row r="69">
          <cell r="D69">
            <v>1884</v>
          </cell>
        </row>
        <row r="70">
          <cell r="D70">
            <v>1688</v>
          </cell>
        </row>
        <row r="91">
          <cell r="E91">
            <v>27219</v>
          </cell>
          <cell r="F91">
            <v>232261</v>
          </cell>
        </row>
      </sheetData>
      <sheetData sheetId="2">
        <row r="7">
          <cell r="D7">
            <v>7357</v>
          </cell>
          <cell r="E7">
            <v>13810</v>
          </cell>
          <cell r="F7">
            <v>0</v>
          </cell>
        </row>
        <row r="8">
          <cell r="D8">
            <v>99719</v>
          </cell>
          <cell r="E8">
            <v>5365</v>
          </cell>
          <cell r="F8">
            <v>58949</v>
          </cell>
        </row>
        <row r="10">
          <cell r="E10">
            <v>48664</v>
          </cell>
          <cell r="F10">
            <v>242091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ADE1-9711-46B7-9C6C-AA71C23A2210}">
  <dimension ref="A1:G259"/>
  <sheetViews>
    <sheetView topLeftCell="A12" workbookViewId="0">
      <selection activeCell="G29" sqref="G29"/>
    </sheetView>
  </sheetViews>
  <sheetFormatPr defaultRowHeight="14.4" x14ac:dyDescent="0.3"/>
  <cols>
    <col min="2" max="2" width="33.21875" customWidth="1"/>
    <col min="3" max="3" width="13.44140625" customWidth="1"/>
    <col min="4" max="5" width="13.77734375" customWidth="1"/>
  </cols>
  <sheetData>
    <row r="1" spans="1:5" ht="15.6" x14ac:dyDescent="0.3">
      <c r="A1" s="1"/>
      <c r="B1" s="2" t="s">
        <v>0</v>
      </c>
      <c r="C1" s="3"/>
      <c r="D1" s="3"/>
      <c r="E1" s="3"/>
    </row>
    <row r="2" spans="1:5" ht="15" thickBot="1" x14ac:dyDescent="0.35">
      <c r="A2" s="1"/>
      <c r="B2" s="3"/>
      <c r="C2" s="3"/>
      <c r="D2" s="3"/>
      <c r="E2" s="3"/>
    </row>
    <row r="3" spans="1:5" ht="27" x14ac:dyDescent="0.3">
      <c r="A3" s="4"/>
      <c r="B3" s="5" t="s">
        <v>1</v>
      </c>
      <c r="C3" s="6" t="s">
        <v>2</v>
      </c>
      <c r="D3" s="6" t="s">
        <v>3</v>
      </c>
      <c r="E3" s="7" t="s">
        <v>4</v>
      </c>
    </row>
    <row r="4" spans="1:5" x14ac:dyDescent="0.3">
      <c r="A4" s="8" t="s">
        <v>5</v>
      </c>
      <c r="B4" s="9" t="s">
        <v>6</v>
      </c>
      <c r="C4" s="10">
        <f>SUM(C5+C6+C7+C8)</f>
        <v>6713371</v>
      </c>
      <c r="D4" s="11">
        <f>SUM(D5+D6+D7+D8)</f>
        <v>7054484</v>
      </c>
      <c r="E4" s="12">
        <f>SUM(E5+E6+E7+E8)</f>
        <v>7082069</v>
      </c>
    </row>
    <row r="5" spans="1:5" x14ac:dyDescent="0.3">
      <c r="A5" s="13">
        <v>30</v>
      </c>
      <c r="B5" s="14" t="s">
        <v>7</v>
      </c>
      <c r="C5" s="15">
        <v>4300155</v>
      </c>
      <c r="D5" s="15">
        <v>4187628</v>
      </c>
      <c r="E5" s="16">
        <v>4225423</v>
      </c>
    </row>
    <row r="6" spans="1:5" x14ac:dyDescent="0.3">
      <c r="A6" s="13">
        <v>32</v>
      </c>
      <c r="B6" s="14" t="s">
        <v>8</v>
      </c>
      <c r="C6" s="15">
        <v>322250</v>
      </c>
      <c r="D6" s="15">
        <v>336532</v>
      </c>
      <c r="E6" s="16">
        <v>306332</v>
      </c>
    </row>
    <row r="7" spans="1:5" x14ac:dyDescent="0.3">
      <c r="A7" s="13">
        <v>35</v>
      </c>
      <c r="B7" s="14" t="s">
        <v>9</v>
      </c>
      <c r="C7" s="15">
        <v>2075966</v>
      </c>
      <c r="D7" s="15">
        <v>2493324</v>
      </c>
      <c r="E7" s="16">
        <v>2510377</v>
      </c>
    </row>
    <row r="8" spans="1:5" x14ac:dyDescent="0.3">
      <c r="A8" s="13">
        <v>38</v>
      </c>
      <c r="B8" s="14" t="s">
        <v>10</v>
      </c>
      <c r="C8" s="15">
        <v>15000</v>
      </c>
      <c r="D8" s="15">
        <v>37000</v>
      </c>
      <c r="E8" s="16">
        <v>39937</v>
      </c>
    </row>
    <row r="9" spans="1:5" x14ac:dyDescent="0.3">
      <c r="A9" s="17" t="s">
        <v>11</v>
      </c>
      <c r="B9" s="9" t="s">
        <v>12</v>
      </c>
      <c r="C9" s="10">
        <f>SUM(C10:C11)</f>
        <v>6027449</v>
      </c>
      <c r="D9" s="10">
        <f>SUM(D10:D11)</f>
        <v>6160678</v>
      </c>
      <c r="E9" s="18">
        <f>SUM(E10:E11)</f>
        <v>5698294</v>
      </c>
    </row>
    <row r="10" spans="1:5" x14ac:dyDescent="0.3">
      <c r="A10" s="19" t="s">
        <v>13</v>
      </c>
      <c r="B10" s="20" t="s">
        <v>14</v>
      </c>
      <c r="C10" s="21">
        <v>347686</v>
      </c>
      <c r="D10" s="21">
        <v>372626</v>
      </c>
      <c r="E10" s="22">
        <v>334549</v>
      </c>
    </row>
    <row r="11" spans="1:5" x14ac:dyDescent="0.3">
      <c r="A11" s="13" t="s">
        <v>15</v>
      </c>
      <c r="B11" s="20" t="s">
        <v>16</v>
      </c>
      <c r="C11" s="21">
        <v>5679763</v>
      </c>
      <c r="D11" s="21">
        <v>5788052</v>
      </c>
      <c r="E11" s="22">
        <v>5363745</v>
      </c>
    </row>
    <row r="12" spans="1:5" x14ac:dyDescent="0.3">
      <c r="A12" s="23"/>
      <c r="B12" s="24" t="s">
        <v>17</v>
      </c>
      <c r="C12" s="25">
        <f>SUM(C4-C9)</f>
        <v>685922</v>
      </c>
      <c r="D12" s="25">
        <f>SUM(D4-D9)</f>
        <v>893806</v>
      </c>
      <c r="E12" s="26">
        <f>SUM(E4-E9)</f>
        <v>1383775</v>
      </c>
    </row>
    <row r="13" spans="1:5" x14ac:dyDescent="0.3">
      <c r="A13" s="27" t="s">
        <v>18</v>
      </c>
      <c r="B13" s="28" t="s">
        <v>19</v>
      </c>
      <c r="C13" s="29">
        <f>SUM(C14:C19)</f>
        <v>-1727342</v>
      </c>
      <c r="D13" s="29">
        <f>SUM(D14:D19)</f>
        <v>-1955226</v>
      </c>
      <c r="E13" s="30">
        <f>SUM(E14:E19)</f>
        <v>-1259564</v>
      </c>
    </row>
    <row r="14" spans="1:5" x14ac:dyDescent="0.3">
      <c r="A14" s="13">
        <v>38</v>
      </c>
      <c r="B14" s="31" t="s">
        <v>20</v>
      </c>
      <c r="C14" s="21">
        <v>5100</v>
      </c>
      <c r="D14" s="21">
        <v>0</v>
      </c>
      <c r="E14" s="22">
        <v>0</v>
      </c>
    </row>
    <row r="15" spans="1:5" x14ac:dyDescent="0.3">
      <c r="A15" s="13">
        <v>155</v>
      </c>
      <c r="B15" s="31" t="s">
        <v>21</v>
      </c>
      <c r="C15" s="21">
        <v>-2982282</v>
      </c>
      <c r="D15" s="21">
        <v>-3376308</v>
      </c>
      <c r="E15" s="22">
        <v>-2470384</v>
      </c>
    </row>
    <row r="16" spans="1:5" x14ac:dyDescent="0.3">
      <c r="A16" s="13">
        <v>3502</v>
      </c>
      <c r="B16" s="31" t="s">
        <v>22</v>
      </c>
      <c r="C16" s="21">
        <v>1338947</v>
      </c>
      <c r="D16" s="21">
        <v>1520237</v>
      </c>
      <c r="E16" s="22">
        <v>1361691</v>
      </c>
    </row>
    <row r="17" spans="1:7" x14ac:dyDescent="0.3">
      <c r="A17" s="13">
        <v>4502</v>
      </c>
      <c r="B17" s="31" t="s">
        <v>23</v>
      </c>
      <c r="C17" s="21">
        <v>-61660</v>
      </c>
      <c r="D17" s="21">
        <v>-71708</v>
      </c>
      <c r="E17" s="22">
        <v>-47155</v>
      </c>
    </row>
    <row r="18" spans="1:7" x14ac:dyDescent="0.3">
      <c r="A18" s="13">
        <v>151</v>
      </c>
      <c r="B18" s="31" t="s">
        <v>24</v>
      </c>
      <c r="C18" s="21">
        <v>0</v>
      </c>
      <c r="D18" s="21">
        <v>0</v>
      </c>
      <c r="E18" s="22">
        <v>-78400</v>
      </c>
    </row>
    <row r="19" spans="1:7" x14ac:dyDescent="0.3">
      <c r="A19" s="13">
        <v>65</v>
      </c>
      <c r="B19" s="31" t="s">
        <v>25</v>
      </c>
      <c r="C19" s="21">
        <v>-27447</v>
      </c>
      <c r="D19" s="21">
        <v>-27447</v>
      </c>
      <c r="E19" s="22">
        <v>-25316</v>
      </c>
    </row>
    <row r="20" spans="1:7" x14ac:dyDescent="0.3">
      <c r="A20" s="23"/>
      <c r="B20" s="24" t="s">
        <v>26</v>
      </c>
      <c r="C20" s="25">
        <f>SUM(C12:C13)</f>
        <v>-1041420</v>
      </c>
      <c r="D20" s="25">
        <f>SUM(D12:D13)</f>
        <v>-1061420</v>
      </c>
      <c r="E20" s="26">
        <f>SUM(E12:E13)</f>
        <v>124211</v>
      </c>
    </row>
    <row r="21" spans="1:7" x14ac:dyDescent="0.3">
      <c r="A21" s="27" t="s">
        <v>27</v>
      </c>
      <c r="B21" s="28" t="s">
        <v>28</v>
      </c>
      <c r="C21" s="29">
        <f>SUM(C22:C23)</f>
        <v>190410</v>
      </c>
      <c r="D21" s="29">
        <f>SUM(D22:D23)</f>
        <v>190410</v>
      </c>
      <c r="E21" s="30">
        <f>SUM(E22:E23)</f>
        <v>190409</v>
      </c>
    </row>
    <row r="22" spans="1:7" x14ac:dyDescent="0.3">
      <c r="A22" s="13">
        <v>205</v>
      </c>
      <c r="B22" s="31" t="s">
        <v>29</v>
      </c>
      <c r="C22" s="21">
        <v>500000</v>
      </c>
      <c r="D22" s="21">
        <v>500000</v>
      </c>
      <c r="E22" s="22">
        <v>500000</v>
      </c>
    </row>
    <row r="23" spans="1:7" x14ac:dyDescent="0.3">
      <c r="A23" s="13">
        <v>2081</v>
      </c>
      <c r="B23" s="31" t="s">
        <v>30</v>
      </c>
      <c r="C23" s="21">
        <v>-309590</v>
      </c>
      <c r="D23" s="21">
        <v>-309590</v>
      </c>
      <c r="E23" s="22">
        <v>-309591</v>
      </c>
    </row>
    <row r="24" spans="1:7" x14ac:dyDescent="0.3">
      <c r="A24" s="27" t="s">
        <v>31</v>
      </c>
      <c r="B24" s="28" t="s">
        <v>32</v>
      </c>
      <c r="C24" s="29">
        <f>SUM(C25)</f>
        <v>-700210</v>
      </c>
      <c r="D24" s="29">
        <f>SUM(D25)</f>
        <v>-720210</v>
      </c>
      <c r="E24" s="30">
        <f>SUM(E25)</f>
        <v>807925</v>
      </c>
    </row>
    <row r="25" spans="1:7" x14ac:dyDescent="0.3">
      <c r="A25" s="13">
        <v>1001</v>
      </c>
      <c r="B25" s="32" t="s">
        <v>33</v>
      </c>
      <c r="C25" s="15">
        <v>-700210</v>
      </c>
      <c r="D25" s="15">
        <v>-720210</v>
      </c>
      <c r="E25" s="16">
        <v>807925</v>
      </c>
    </row>
    <row r="26" spans="1:7" x14ac:dyDescent="0.3">
      <c r="A26" s="13"/>
      <c r="B26" s="31"/>
      <c r="C26" s="21"/>
      <c r="D26" s="33"/>
      <c r="E26" s="34"/>
    </row>
    <row r="27" spans="1:7" ht="39" customHeight="1" x14ac:dyDescent="0.3">
      <c r="A27" s="35"/>
      <c r="B27" s="36" t="s">
        <v>34</v>
      </c>
      <c r="C27" s="37">
        <v>150800</v>
      </c>
      <c r="D27" s="37">
        <v>150800</v>
      </c>
      <c r="E27" s="38">
        <v>493305</v>
      </c>
    </row>
    <row r="28" spans="1:7" ht="14.55" customHeight="1" thickBot="1" x14ac:dyDescent="0.35">
      <c r="A28" s="39"/>
      <c r="B28" s="40"/>
      <c r="C28" s="41"/>
      <c r="D28" s="41"/>
      <c r="E28" s="42"/>
    </row>
    <row r="29" spans="1:7" ht="14.55" customHeight="1" thickBot="1" x14ac:dyDescent="0.35">
      <c r="A29" s="43"/>
      <c r="B29" s="44" t="s">
        <v>35</v>
      </c>
      <c r="C29" s="45">
        <f>SUM(C4+C14+C16+J17+C22-C25+C27)</f>
        <v>9408428</v>
      </c>
      <c r="D29" s="45">
        <f>SUM(D4+D14+D16+K17+D22-D25+D27)</f>
        <v>9945731</v>
      </c>
      <c r="E29" s="46">
        <f>SUM(E4+E14+E16+L17+E22-E25+E27)</f>
        <v>8629140</v>
      </c>
      <c r="G29" s="291"/>
    </row>
    <row r="30" spans="1:7" ht="14.55" customHeight="1" x14ac:dyDescent="0.3">
      <c r="A30" s="1"/>
      <c r="B30" s="1"/>
      <c r="C30" s="47">
        <f>SUM(C9-C15-C17-C23-C19)</f>
        <v>9408428</v>
      </c>
      <c r="D30" s="47">
        <f>SUM(D9-D15-D17-D23-D19)</f>
        <v>9945731</v>
      </c>
      <c r="E30" s="47">
        <f>SUM(E9-E15-E17-E23-E19-E18)</f>
        <v>8629140</v>
      </c>
    </row>
    <row r="31" spans="1:7" ht="14.55" customHeight="1" x14ac:dyDescent="0.3">
      <c r="A31" s="48"/>
      <c r="B31" s="3"/>
      <c r="C31" s="3"/>
      <c r="D31" s="3"/>
      <c r="E31" s="3"/>
    </row>
    <row r="32" spans="1:7" ht="14.55" customHeight="1" x14ac:dyDescent="0.3">
      <c r="A32" s="49" t="s">
        <v>5</v>
      </c>
      <c r="B32" s="50" t="s">
        <v>36</v>
      </c>
      <c r="C32" s="51" t="s">
        <v>2</v>
      </c>
      <c r="D32" s="51" t="s">
        <v>3</v>
      </c>
      <c r="E32" s="51" t="s">
        <v>4</v>
      </c>
    </row>
    <row r="33" spans="1:5" ht="14.55" customHeight="1" x14ac:dyDescent="0.3">
      <c r="A33" s="152">
        <v>3</v>
      </c>
      <c r="B33" s="191" t="s">
        <v>37</v>
      </c>
      <c r="C33" s="52">
        <f>C34+C37+C46+C70</f>
        <v>6713371</v>
      </c>
      <c r="D33" s="52">
        <f>D34+D37+D46+D70</f>
        <v>7054484</v>
      </c>
      <c r="E33" s="52">
        <f>E34+E37+E46+E70</f>
        <v>7082069</v>
      </c>
    </row>
    <row r="34" spans="1:5" ht="14.55" customHeight="1" x14ac:dyDescent="0.3">
      <c r="A34" s="53">
        <v>30</v>
      </c>
      <c r="B34" s="54" t="s">
        <v>38</v>
      </c>
      <c r="C34" s="55">
        <f>C35+C36</f>
        <v>4300155</v>
      </c>
      <c r="D34" s="55">
        <f>D35+D36</f>
        <v>4187628</v>
      </c>
      <c r="E34" s="55">
        <f>E35+E36</f>
        <v>4225423</v>
      </c>
    </row>
    <row r="35" spans="1:5" ht="14.55" customHeight="1" x14ac:dyDescent="0.3">
      <c r="A35" s="31">
        <v>3000</v>
      </c>
      <c r="B35" s="56" t="s">
        <v>39</v>
      </c>
      <c r="C35" s="57">
        <v>4181355</v>
      </c>
      <c r="D35" s="57">
        <v>4068828</v>
      </c>
      <c r="E35" s="58">
        <v>4104563</v>
      </c>
    </row>
    <row r="36" spans="1:5" ht="14.55" customHeight="1" x14ac:dyDescent="0.3">
      <c r="A36" s="31">
        <v>3030</v>
      </c>
      <c r="B36" s="56" t="s">
        <v>40</v>
      </c>
      <c r="C36" s="57">
        <v>118800</v>
      </c>
      <c r="D36" s="57">
        <v>118800</v>
      </c>
      <c r="E36" s="58">
        <v>120860</v>
      </c>
    </row>
    <row r="37" spans="1:5" ht="14.55" customHeight="1" x14ac:dyDescent="0.3">
      <c r="A37" s="53">
        <v>32</v>
      </c>
      <c r="B37" s="54" t="s">
        <v>41</v>
      </c>
      <c r="C37" s="55">
        <f>C38+C39+C40+C41+C42+C43+C44+C45</f>
        <v>322250</v>
      </c>
      <c r="D37" s="55">
        <f>D38+D39+D40+D41+D42+D43+D44+D45</f>
        <v>336532</v>
      </c>
      <c r="E37" s="55">
        <f>E38+E39+E40+E41+E42+E43+E44+E45</f>
        <v>306332</v>
      </c>
    </row>
    <row r="38" spans="1:5" ht="14.55" customHeight="1" x14ac:dyDescent="0.3">
      <c r="A38" s="31">
        <v>320</v>
      </c>
      <c r="B38" s="56" t="s">
        <v>42</v>
      </c>
      <c r="C38" s="57">
        <v>6000</v>
      </c>
      <c r="D38" s="57">
        <v>6000</v>
      </c>
      <c r="E38" s="58">
        <v>9215</v>
      </c>
    </row>
    <row r="39" spans="1:5" ht="14.55" customHeight="1" x14ac:dyDescent="0.3">
      <c r="A39" s="31">
        <v>3220</v>
      </c>
      <c r="B39" s="56" t="s">
        <v>43</v>
      </c>
      <c r="C39" s="57">
        <v>180947</v>
      </c>
      <c r="D39" s="57">
        <v>209255</v>
      </c>
      <c r="E39" s="58">
        <v>202423</v>
      </c>
    </row>
    <row r="40" spans="1:5" ht="14.55" customHeight="1" x14ac:dyDescent="0.3">
      <c r="A40" s="31">
        <v>3221</v>
      </c>
      <c r="B40" s="56" t="s">
        <v>44</v>
      </c>
      <c r="C40" s="57">
        <v>1747</v>
      </c>
      <c r="D40" s="57">
        <v>3731</v>
      </c>
      <c r="E40" s="58">
        <v>3387</v>
      </c>
    </row>
    <row r="41" spans="1:5" ht="14.55" customHeight="1" x14ac:dyDescent="0.3">
      <c r="A41" s="31">
        <v>3222</v>
      </c>
      <c r="B41" s="56" t="s">
        <v>45</v>
      </c>
      <c r="C41" s="57">
        <v>108000</v>
      </c>
      <c r="D41" s="57">
        <v>86890</v>
      </c>
      <c r="E41" s="58">
        <v>58012</v>
      </c>
    </row>
    <row r="42" spans="1:5" ht="14.55" customHeight="1" x14ac:dyDescent="0.3">
      <c r="A42" s="31">
        <v>3224</v>
      </c>
      <c r="B42" s="56" t="s">
        <v>46</v>
      </c>
      <c r="C42" s="57">
        <v>639</v>
      </c>
      <c r="D42" s="57">
        <v>639</v>
      </c>
      <c r="E42" s="58">
        <v>531</v>
      </c>
    </row>
    <row r="43" spans="1:5" ht="14.55" customHeight="1" x14ac:dyDescent="0.3">
      <c r="A43" s="31">
        <v>3233</v>
      </c>
      <c r="B43" s="56" t="s">
        <v>47</v>
      </c>
      <c r="C43" s="57">
        <v>24757</v>
      </c>
      <c r="D43" s="57">
        <v>24757</v>
      </c>
      <c r="E43" s="58">
        <v>27664</v>
      </c>
    </row>
    <row r="44" spans="1:5" ht="14.55" customHeight="1" x14ac:dyDescent="0.3">
      <c r="A44" s="31">
        <v>32381</v>
      </c>
      <c r="B44" s="56" t="s">
        <v>48</v>
      </c>
      <c r="C44" s="57">
        <v>160</v>
      </c>
      <c r="D44" s="57">
        <v>160</v>
      </c>
      <c r="E44" s="58">
        <v>0</v>
      </c>
    </row>
    <row r="45" spans="1:5" ht="14.55" customHeight="1" x14ac:dyDescent="0.3">
      <c r="A45" s="31">
        <v>32389</v>
      </c>
      <c r="B45" s="56" t="s">
        <v>49</v>
      </c>
      <c r="C45" s="57">
        <v>0</v>
      </c>
      <c r="D45" s="57">
        <v>5100</v>
      </c>
      <c r="E45" s="58">
        <v>5100</v>
      </c>
    </row>
    <row r="46" spans="1:5" ht="14.55" customHeight="1" x14ac:dyDescent="0.3">
      <c r="A46" s="53">
        <v>35</v>
      </c>
      <c r="B46" s="54" t="s">
        <v>50</v>
      </c>
      <c r="C46" s="55">
        <f>C47+C56</f>
        <v>2075966</v>
      </c>
      <c r="D46" s="55">
        <f>D47+D56</f>
        <v>2493324</v>
      </c>
      <c r="E46" s="55">
        <f>E47+E56</f>
        <v>2510377</v>
      </c>
    </row>
    <row r="47" spans="1:5" ht="14.55" customHeight="1" x14ac:dyDescent="0.3">
      <c r="A47" s="59">
        <v>3500</v>
      </c>
      <c r="B47" s="60" t="s">
        <v>51</v>
      </c>
      <c r="C47" s="61">
        <f>C48+C49+C50+C51+C52+C53+C54+C55</f>
        <v>18399</v>
      </c>
      <c r="D47" s="61">
        <f>D48+D49+D50+D51+D52+D53+D54+D55</f>
        <v>117890</v>
      </c>
      <c r="E47" s="61">
        <f>E48+E49+E50+E51+E52+E53+E54+E55</f>
        <v>134943</v>
      </c>
    </row>
    <row r="48" spans="1:5" ht="14.55" customHeight="1" x14ac:dyDescent="0.3">
      <c r="A48" s="62">
        <v>35000002</v>
      </c>
      <c r="B48" s="56" t="s">
        <v>52</v>
      </c>
      <c r="C48" s="57">
        <v>0</v>
      </c>
      <c r="D48" s="57">
        <v>8061</v>
      </c>
      <c r="E48" s="58">
        <v>10413</v>
      </c>
    </row>
    <row r="49" spans="1:5" ht="14.55" customHeight="1" x14ac:dyDescent="0.3">
      <c r="A49" s="31">
        <v>35000006</v>
      </c>
      <c r="B49" s="56" t="s">
        <v>53</v>
      </c>
      <c r="C49" s="57">
        <v>0</v>
      </c>
      <c r="D49" s="57">
        <v>10375</v>
      </c>
      <c r="E49" s="58">
        <v>10375</v>
      </c>
    </row>
    <row r="50" spans="1:5" ht="14.55" customHeight="1" x14ac:dyDescent="0.3">
      <c r="A50" s="31">
        <v>35000008</v>
      </c>
      <c r="B50" s="56" t="s">
        <v>54</v>
      </c>
      <c r="C50" s="57">
        <v>0</v>
      </c>
      <c r="D50" s="57">
        <v>993</v>
      </c>
      <c r="E50" s="58">
        <v>994</v>
      </c>
    </row>
    <row r="51" spans="1:5" ht="14.55" customHeight="1" x14ac:dyDescent="0.3">
      <c r="A51" s="31">
        <v>35000009</v>
      </c>
      <c r="B51" s="56" t="s">
        <v>55</v>
      </c>
      <c r="C51" s="57">
        <v>0</v>
      </c>
      <c r="D51" s="57">
        <v>6247</v>
      </c>
      <c r="E51" s="58">
        <v>6276</v>
      </c>
    </row>
    <row r="52" spans="1:5" ht="14.55" customHeight="1" x14ac:dyDescent="0.3">
      <c r="A52" s="31">
        <v>35000010</v>
      </c>
      <c r="B52" s="56" t="s">
        <v>56</v>
      </c>
      <c r="C52" s="57">
        <v>0</v>
      </c>
      <c r="D52" s="57">
        <v>15000</v>
      </c>
      <c r="E52" s="58">
        <v>15000</v>
      </c>
    </row>
    <row r="53" spans="1:5" ht="14.55" customHeight="1" x14ac:dyDescent="0.3">
      <c r="A53" s="31">
        <v>35000011</v>
      </c>
      <c r="B53" s="56" t="s">
        <v>57</v>
      </c>
      <c r="C53" s="57">
        <v>0</v>
      </c>
      <c r="D53" s="57">
        <v>29216</v>
      </c>
      <c r="E53" s="58">
        <v>29215</v>
      </c>
    </row>
    <row r="54" spans="1:5" ht="14.55" customHeight="1" x14ac:dyDescent="0.3">
      <c r="A54" s="31">
        <v>350003</v>
      </c>
      <c r="B54" s="56" t="s">
        <v>58</v>
      </c>
      <c r="C54" s="57">
        <v>15999</v>
      </c>
      <c r="D54" s="57">
        <v>22862</v>
      </c>
      <c r="E54" s="58">
        <v>24798</v>
      </c>
    </row>
    <row r="55" spans="1:5" ht="14.55" customHeight="1" x14ac:dyDescent="0.3">
      <c r="A55" s="31">
        <v>35008</v>
      </c>
      <c r="B55" s="56" t="s">
        <v>59</v>
      </c>
      <c r="C55" s="57">
        <v>2400</v>
      </c>
      <c r="D55" s="57">
        <v>25136</v>
      </c>
      <c r="E55" s="58">
        <v>37872</v>
      </c>
    </row>
    <row r="56" spans="1:5" ht="14.55" customHeight="1" x14ac:dyDescent="0.3">
      <c r="A56" s="59">
        <v>352</v>
      </c>
      <c r="B56" s="60" t="s">
        <v>60</v>
      </c>
      <c r="C56" s="63">
        <f>C57+C58</f>
        <v>2057567</v>
      </c>
      <c r="D56" s="63">
        <f>D57+D58</f>
        <v>2375434</v>
      </c>
      <c r="E56" s="63">
        <f>E57+E58</f>
        <v>2375434</v>
      </c>
    </row>
    <row r="57" spans="1:5" ht="14.55" customHeight="1" x14ac:dyDescent="0.3">
      <c r="A57" s="31">
        <v>3520017</v>
      </c>
      <c r="B57" s="56" t="s">
        <v>61</v>
      </c>
      <c r="C57" s="57">
        <v>650271</v>
      </c>
      <c r="D57" s="57">
        <v>651323</v>
      </c>
      <c r="E57" s="58">
        <v>651323</v>
      </c>
    </row>
    <row r="58" spans="1:5" ht="14.55" customHeight="1" x14ac:dyDescent="0.3">
      <c r="A58" s="31">
        <v>3520117</v>
      </c>
      <c r="B58" s="56" t="s">
        <v>62</v>
      </c>
      <c r="C58" s="64">
        <f>C59+C60+C61+C62+C63+C64+C65+C66+C67+C68</f>
        <v>1407296</v>
      </c>
      <c r="D58" s="58">
        <f>D59+D60+D61+D62+D63+D64+D65+D66+D67+D68+D69</f>
        <v>1724111</v>
      </c>
      <c r="E58" s="58">
        <f>E59+E60+E61+E62+E63+E64+E65+E66+E67+E68+E69</f>
        <v>1724111</v>
      </c>
    </row>
    <row r="59" spans="1:5" ht="14.55" customHeight="1" x14ac:dyDescent="0.3">
      <c r="A59" s="31"/>
      <c r="B59" s="56" t="s">
        <v>63</v>
      </c>
      <c r="C59" s="57">
        <v>957736</v>
      </c>
      <c r="D59" s="57">
        <v>957736</v>
      </c>
      <c r="E59" s="58">
        <v>957736</v>
      </c>
    </row>
    <row r="60" spans="1:5" ht="14.55" customHeight="1" x14ac:dyDescent="0.3">
      <c r="A60" s="31"/>
      <c r="B60" s="56" t="s">
        <v>64</v>
      </c>
      <c r="C60" s="57">
        <v>78400</v>
      </c>
      <c r="D60" s="57">
        <v>78400</v>
      </c>
      <c r="E60" s="58">
        <v>78400</v>
      </c>
    </row>
    <row r="61" spans="1:5" ht="14.55" customHeight="1" x14ac:dyDescent="0.3">
      <c r="A61" s="31"/>
      <c r="B61" s="56" t="s">
        <v>65</v>
      </c>
      <c r="C61" s="57">
        <v>2604</v>
      </c>
      <c r="D61" s="57">
        <v>2446</v>
      </c>
      <c r="E61" s="58">
        <v>2446</v>
      </c>
    </row>
    <row r="62" spans="1:5" ht="14.55" customHeight="1" x14ac:dyDescent="0.3">
      <c r="A62" s="31"/>
      <c r="B62" s="56" t="s">
        <v>66</v>
      </c>
      <c r="C62" s="57">
        <v>572</v>
      </c>
      <c r="D62" s="57">
        <v>530</v>
      </c>
      <c r="E62" s="58">
        <v>530</v>
      </c>
    </row>
    <row r="63" spans="1:5" ht="14.55" customHeight="1" x14ac:dyDescent="0.3">
      <c r="A63" s="31"/>
      <c r="B63" s="56" t="s">
        <v>67</v>
      </c>
      <c r="C63" s="57">
        <v>148440</v>
      </c>
      <c r="D63" s="57">
        <v>300110</v>
      </c>
      <c r="E63" s="58">
        <v>300110</v>
      </c>
    </row>
    <row r="64" spans="1:5" ht="14.55" customHeight="1" x14ac:dyDescent="0.3">
      <c r="A64" s="31"/>
      <c r="B64" s="56" t="s">
        <v>68</v>
      </c>
      <c r="C64" s="57">
        <v>17037</v>
      </c>
      <c r="D64" s="57">
        <v>19627</v>
      </c>
      <c r="E64" s="58">
        <v>19627</v>
      </c>
    </row>
    <row r="65" spans="1:5" ht="14.55" customHeight="1" x14ac:dyDescent="0.3">
      <c r="A65" s="31"/>
      <c r="B65" s="56" t="s">
        <v>69</v>
      </c>
      <c r="C65" s="57">
        <v>81630</v>
      </c>
      <c r="D65" s="57">
        <v>75171</v>
      </c>
      <c r="E65" s="58">
        <v>75171</v>
      </c>
    </row>
    <row r="66" spans="1:5" ht="14.55" customHeight="1" x14ac:dyDescent="0.3">
      <c r="A66" s="31"/>
      <c r="B66" s="56" t="s">
        <v>70</v>
      </c>
      <c r="C66" s="57">
        <v>55409</v>
      </c>
      <c r="D66" s="57">
        <v>54661</v>
      </c>
      <c r="E66" s="58">
        <v>54661</v>
      </c>
    </row>
    <row r="67" spans="1:5" ht="14.55" customHeight="1" x14ac:dyDescent="0.3">
      <c r="A67" s="31"/>
      <c r="B67" s="56" t="s">
        <v>71</v>
      </c>
      <c r="C67" s="57">
        <v>12188</v>
      </c>
      <c r="D67" s="57">
        <v>12326</v>
      </c>
      <c r="E67" s="58">
        <v>12326</v>
      </c>
    </row>
    <row r="68" spans="1:5" ht="14.55" customHeight="1" x14ac:dyDescent="0.3">
      <c r="A68" s="31"/>
      <c r="B68" s="56" t="s">
        <v>72</v>
      </c>
      <c r="C68" s="57">
        <v>53280</v>
      </c>
      <c r="D68" s="57">
        <v>69137</v>
      </c>
      <c r="E68" s="58">
        <v>69137</v>
      </c>
    </row>
    <row r="69" spans="1:5" ht="14.55" customHeight="1" x14ac:dyDescent="0.3">
      <c r="A69" s="31"/>
      <c r="B69" s="56" t="s">
        <v>73</v>
      </c>
      <c r="C69" s="57">
        <v>0</v>
      </c>
      <c r="D69" s="57">
        <v>153967</v>
      </c>
      <c r="E69" s="58">
        <v>153967</v>
      </c>
    </row>
    <row r="70" spans="1:5" ht="14.55" customHeight="1" x14ac:dyDescent="0.3">
      <c r="A70" s="53">
        <v>38</v>
      </c>
      <c r="B70" s="54" t="s">
        <v>74</v>
      </c>
      <c r="C70" s="55">
        <f>C71+C72</f>
        <v>15000</v>
      </c>
      <c r="D70" s="55">
        <f>D71+D72</f>
        <v>37000</v>
      </c>
      <c r="E70" s="55">
        <f>E71+E72</f>
        <v>39937</v>
      </c>
    </row>
    <row r="71" spans="1:5" ht="14.55" customHeight="1" x14ac:dyDescent="0.3">
      <c r="A71" s="31">
        <v>382510</v>
      </c>
      <c r="B71" s="56" t="s">
        <v>75</v>
      </c>
      <c r="C71" s="57">
        <v>10000</v>
      </c>
      <c r="D71" s="57">
        <v>32000</v>
      </c>
      <c r="E71" s="58">
        <v>33702</v>
      </c>
    </row>
    <row r="72" spans="1:5" ht="14.55" customHeight="1" x14ac:dyDescent="0.3">
      <c r="A72" s="31">
        <v>382540</v>
      </c>
      <c r="B72" s="65" t="s">
        <v>76</v>
      </c>
      <c r="C72" s="66">
        <v>5000</v>
      </c>
      <c r="D72" s="66">
        <v>5000</v>
      </c>
      <c r="E72" s="67">
        <v>6235</v>
      </c>
    </row>
    <row r="73" spans="1:5" ht="14.55" customHeight="1" x14ac:dyDescent="0.3">
      <c r="A73" s="1"/>
      <c r="B73" s="68"/>
      <c r="C73" s="69"/>
      <c r="D73" s="69"/>
      <c r="E73" s="69"/>
    </row>
    <row r="74" spans="1:5" ht="28.2" customHeight="1" x14ac:dyDescent="0.3">
      <c r="A74" s="49" t="s">
        <v>11</v>
      </c>
      <c r="B74" s="50" t="s">
        <v>77</v>
      </c>
      <c r="C74" s="51" t="s">
        <v>2</v>
      </c>
      <c r="D74" s="51" t="s">
        <v>3</v>
      </c>
      <c r="E74" s="51" t="s">
        <v>4</v>
      </c>
    </row>
    <row r="75" spans="1:5" ht="14.55" customHeight="1" x14ac:dyDescent="0.3">
      <c r="A75" s="107"/>
      <c r="B75" s="108" t="s">
        <v>78</v>
      </c>
      <c r="C75" s="70">
        <f>C79+C96+C103+C108+C121+C128+C170+C197+C91</f>
        <v>6027449</v>
      </c>
      <c r="D75" s="70">
        <f>D79+D91+D96+D103+D108+D121+D128+D170+D197</f>
        <v>6160678</v>
      </c>
      <c r="E75" s="70">
        <f>E79+E91+E96+E103+E108+E121+E128+E170+E197</f>
        <v>5698294</v>
      </c>
    </row>
    <row r="76" spans="1:5" ht="14.55" customHeight="1" x14ac:dyDescent="0.3">
      <c r="A76" s="109"/>
      <c r="B76" s="110" t="s">
        <v>79</v>
      </c>
      <c r="C76" s="71">
        <f>C77+C78</f>
        <v>6027449</v>
      </c>
      <c r="D76" s="71">
        <f>D77+D78</f>
        <v>6160678</v>
      </c>
      <c r="E76" s="71">
        <f>E77+E78</f>
        <v>5698294</v>
      </c>
    </row>
    <row r="77" spans="1:5" ht="14.55" customHeight="1" x14ac:dyDescent="0.3">
      <c r="A77" s="96"/>
      <c r="B77" s="111" t="s">
        <v>14</v>
      </c>
      <c r="C77" s="72">
        <f>C90+C133+C135+C137+C139+C147+C166+C169+C192+C199+C201+C204+C221+C161+C95+C216+C214+C141+C207+C87+C130</f>
        <v>347686</v>
      </c>
      <c r="D77" s="72">
        <f>D90+D133+D135+D137+D139+D147+D166+D169+D192+D199+D201+D204+D221+D161+D95+D216+D214+D141+D207+D87+D130</f>
        <v>372626</v>
      </c>
      <c r="E77" s="72">
        <f>E90+E133+E135+E137+E139+E147+E166+E169+E192+E199+E201+E204+E221+E161+E95+E216+E214+E141+E207+E87+E130</f>
        <v>334549</v>
      </c>
    </row>
    <row r="78" spans="1:5" ht="14.55" customHeight="1" x14ac:dyDescent="0.3">
      <c r="A78" s="96"/>
      <c r="B78" s="111" t="s">
        <v>16</v>
      </c>
      <c r="C78" s="72">
        <f>C81+C83+C85+C88+C93+C98+C100+C102+C105+C107+C110+C112+C114+C116+C118+C120+C125+C131+C143+C145+C151+C153+C155+C157+C159+C162+C164+C167+C173+C175+C177+C179+C181+C186+C188+C190+C194+C196+C208+C210+C212+C217+C219+C222+C224+C202+C148+C184+C127+C123</f>
        <v>5679763</v>
      </c>
      <c r="D78" s="72">
        <f>D81+D83+D85+D88+D93+D98+D100+D102+D105+D107+D110+D112+D114+D116+D118+D120+D125+D131+D143+D145+D151+D153+D155+D157+D159+D162+D164+D167+D173+D175+D177+D179+D181+D186+D188+D190+D194+D196+D208+D210+D212+D217+D219+D222+D224+D202+D148+D184+D127+D123</f>
        <v>5788052</v>
      </c>
      <c r="E78" s="72">
        <f>E81+E83+E85+E88+E93+E98+E100+E102+E105+E107+E110+E112+E114+E116+E118+E120+E125+E131+E143+E145+E151+E153+E155+E157+E159+E162+E164+E167+E173+E175+E177+E179+E181+E186+E188+E190+E194+E196+E208+E210+E212+E217+E219+E222+E224+E202+E148+E184+E127+E123</f>
        <v>5363745</v>
      </c>
    </row>
    <row r="79" spans="1:5" ht="14.55" customHeight="1" x14ac:dyDescent="0.3">
      <c r="A79" s="73" t="s">
        <v>80</v>
      </c>
      <c r="B79" s="74" t="s">
        <v>81</v>
      </c>
      <c r="C79" s="75">
        <f>C80+C82+C86+C89+C84</f>
        <v>542339</v>
      </c>
      <c r="D79" s="75">
        <f>D80+D82+D86+D89+D84</f>
        <v>484023</v>
      </c>
      <c r="E79" s="75">
        <f>E80+E82+E86+E89+E84</f>
        <v>445127</v>
      </c>
    </row>
    <row r="80" spans="1:5" ht="14.55" customHeight="1" x14ac:dyDescent="0.3">
      <c r="A80" s="76"/>
      <c r="B80" s="56" t="s">
        <v>82</v>
      </c>
      <c r="C80" s="77">
        <v>37989</v>
      </c>
      <c r="D80" s="77">
        <f>D81</f>
        <v>37989</v>
      </c>
      <c r="E80" s="77">
        <f>E81</f>
        <v>33958</v>
      </c>
    </row>
    <row r="81" spans="1:5" ht="14.55" customHeight="1" x14ac:dyDescent="0.3">
      <c r="A81" s="31"/>
      <c r="B81" s="65" t="s">
        <v>16</v>
      </c>
      <c r="C81" s="78">
        <v>37989</v>
      </c>
      <c r="D81" s="78">
        <v>37989</v>
      </c>
      <c r="E81" s="78">
        <v>33958</v>
      </c>
    </row>
    <row r="82" spans="1:5" ht="14.55" customHeight="1" x14ac:dyDescent="0.3">
      <c r="A82" s="76"/>
      <c r="B82" s="56" t="s">
        <v>83</v>
      </c>
      <c r="C82" s="77">
        <f>C83</f>
        <v>307170</v>
      </c>
      <c r="D82" s="77">
        <f>D83</f>
        <v>307170</v>
      </c>
      <c r="E82" s="77">
        <f>E83</f>
        <v>290056</v>
      </c>
    </row>
    <row r="83" spans="1:5" ht="14.55" customHeight="1" x14ac:dyDescent="0.3">
      <c r="A83" s="31"/>
      <c r="B83" s="65" t="s">
        <v>16</v>
      </c>
      <c r="C83" s="78">
        <v>307170</v>
      </c>
      <c r="D83" s="78">
        <v>307170</v>
      </c>
      <c r="E83" s="78">
        <v>290056</v>
      </c>
    </row>
    <row r="84" spans="1:5" ht="14.55" customHeight="1" x14ac:dyDescent="0.3">
      <c r="A84" s="76"/>
      <c r="B84" s="56" t="s">
        <v>84</v>
      </c>
      <c r="C84" s="77">
        <f>C85</f>
        <v>60000</v>
      </c>
      <c r="D84" s="77">
        <f>D85</f>
        <v>13660</v>
      </c>
      <c r="E84" s="77">
        <f>E85</f>
        <v>0</v>
      </c>
    </row>
    <row r="85" spans="1:5" ht="14.55" customHeight="1" x14ac:dyDescent="0.3">
      <c r="A85" s="31"/>
      <c r="B85" s="56" t="s">
        <v>16</v>
      </c>
      <c r="C85" s="77">
        <v>60000</v>
      </c>
      <c r="D85" s="77">
        <v>13660</v>
      </c>
      <c r="E85" s="77"/>
    </row>
    <row r="86" spans="1:5" ht="14.55" customHeight="1" x14ac:dyDescent="0.3">
      <c r="A86" s="76"/>
      <c r="B86" s="56" t="s">
        <v>85</v>
      </c>
      <c r="C86" s="77">
        <f>C88+C87</f>
        <v>118933</v>
      </c>
      <c r="D86" s="77">
        <f>D88+D87</f>
        <v>106957</v>
      </c>
      <c r="E86" s="77">
        <f>E88+E87</f>
        <v>104762</v>
      </c>
    </row>
    <row r="87" spans="1:5" ht="14.55" customHeight="1" x14ac:dyDescent="0.3">
      <c r="A87" s="76"/>
      <c r="B87" s="65" t="s">
        <v>14</v>
      </c>
      <c r="C87" s="77">
        <v>0</v>
      </c>
      <c r="D87" s="77">
        <v>1280</v>
      </c>
      <c r="E87" s="77">
        <v>1280</v>
      </c>
    </row>
    <row r="88" spans="1:5" ht="14.55" customHeight="1" x14ac:dyDescent="0.3">
      <c r="A88" s="31"/>
      <c r="B88" s="65" t="s">
        <v>16</v>
      </c>
      <c r="C88" s="78">
        <v>118933</v>
      </c>
      <c r="D88" s="78">
        <v>105677</v>
      </c>
      <c r="E88" s="78">
        <v>103482</v>
      </c>
    </row>
    <row r="89" spans="1:5" ht="14.55" customHeight="1" x14ac:dyDescent="0.3">
      <c r="A89" s="76"/>
      <c r="B89" s="56" t="s">
        <v>86</v>
      </c>
      <c r="C89" s="77">
        <f>C90</f>
        <v>18247</v>
      </c>
      <c r="D89" s="77">
        <f>D90</f>
        <v>18247</v>
      </c>
      <c r="E89" s="77">
        <f>E90</f>
        <v>16351</v>
      </c>
    </row>
    <row r="90" spans="1:5" ht="14.55" customHeight="1" x14ac:dyDescent="0.3">
      <c r="A90" s="31"/>
      <c r="B90" s="65" t="s">
        <v>14</v>
      </c>
      <c r="C90" s="78">
        <v>18247</v>
      </c>
      <c r="D90" s="78">
        <v>18247</v>
      </c>
      <c r="E90" s="78">
        <v>16351</v>
      </c>
    </row>
    <row r="91" spans="1:5" ht="14.55" customHeight="1" x14ac:dyDescent="0.3">
      <c r="A91" s="73" t="s">
        <v>87</v>
      </c>
      <c r="B91" s="74" t="s">
        <v>88</v>
      </c>
      <c r="C91" s="75">
        <f>C92+C94</f>
        <v>16166</v>
      </c>
      <c r="D91" s="75">
        <f>D92+D94</f>
        <v>16466</v>
      </c>
      <c r="E91" s="75">
        <f>E92+E94</f>
        <v>15093</v>
      </c>
    </row>
    <row r="92" spans="1:5" ht="14.55" customHeight="1" x14ac:dyDescent="0.3">
      <c r="A92" s="31"/>
      <c r="B92" s="56" t="s">
        <v>89</v>
      </c>
      <c r="C92" s="77">
        <f>C93</f>
        <v>10166</v>
      </c>
      <c r="D92" s="77">
        <f>D93</f>
        <v>10166</v>
      </c>
      <c r="E92" s="77">
        <f>E93</f>
        <v>8793</v>
      </c>
    </row>
    <row r="93" spans="1:5" ht="14.55" customHeight="1" x14ac:dyDescent="0.3">
      <c r="A93" s="31"/>
      <c r="B93" s="65" t="s">
        <v>16</v>
      </c>
      <c r="C93" s="78">
        <v>10166</v>
      </c>
      <c r="D93" s="78">
        <v>10166</v>
      </c>
      <c r="E93" s="78">
        <v>8793</v>
      </c>
    </row>
    <row r="94" spans="1:5" ht="14.55" customHeight="1" x14ac:dyDescent="0.3">
      <c r="A94" s="31"/>
      <c r="B94" s="56" t="s">
        <v>90</v>
      </c>
      <c r="C94" s="77">
        <f>C95</f>
        <v>6000</v>
      </c>
      <c r="D94" s="77">
        <f>D95</f>
        <v>6300</v>
      </c>
      <c r="E94" s="77">
        <f>E95</f>
        <v>6300</v>
      </c>
    </row>
    <row r="95" spans="1:5" ht="14.55" customHeight="1" x14ac:dyDescent="0.3">
      <c r="A95" s="31"/>
      <c r="B95" s="65" t="s">
        <v>14</v>
      </c>
      <c r="C95" s="78">
        <v>6000</v>
      </c>
      <c r="D95" s="78">
        <v>6300</v>
      </c>
      <c r="E95" s="78">
        <v>6300</v>
      </c>
    </row>
    <row r="96" spans="1:5" ht="14.55" customHeight="1" x14ac:dyDescent="0.3">
      <c r="A96" s="73" t="s">
        <v>91</v>
      </c>
      <c r="B96" s="74" t="s">
        <v>92</v>
      </c>
      <c r="C96" s="75">
        <f>C97+C99+C101</f>
        <v>311630</v>
      </c>
      <c r="D96" s="75">
        <f>D97+D99+D101</f>
        <v>312754</v>
      </c>
      <c r="E96" s="75">
        <f>E97+E99+E101</f>
        <v>300703</v>
      </c>
    </row>
    <row r="97" spans="1:5" ht="14.55" customHeight="1" x14ac:dyDescent="0.3">
      <c r="A97" s="31"/>
      <c r="B97" s="65" t="s">
        <v>93</v>
      </c>
      <c r="C97" s="78">
        <f>C98</f>
        <v>127678</v>
      </c>
      <c r="D97" s="78">
        <f>D98</f>
        <v>127555</v>
      </c>
      <c r="E97" s="78">
        <f>E98</f>
        <v>132593</v>
      </c>
    </row>
    <row r="98" spans="1:5" ht="14.55" customHeight="1" x14ac:dyDescent="0.3">
      <c r="A98" s="31"/>
      <c r="B98" s="65" t="s">
        <v>16</v>
      </c>
      <c r="C98" s="78">
        <v>127678</v>
      </c>
      <c r="D98" s="78">
        <v>127555</v>
      </c>
      <c r="E98" s="78">
        <v>132593</v>
      </c>
    </row>
    <row r="99" spans="1:5" ht="14.55" customHeight="1" x14ac:dyDescent="0.3">
      <c r="A99" s="31"/>
      <c r="B99" s="79" t="s">
        <v>94</v>
      </c>
      <c r="C99" s="80">
        <f>C100</f>
        <v>8500</v>
      </c>
      <c r="D99" s="80">
        <f>D100</f>
        <v>8500</v>
      </c>
      <c r="E99" s="80">
        <f>E100</f>
        <v>7194</v>
      </c>
    </row>
    <row r="100" spans="1:5" ht="14.55" customHeight="1" x14ac:dyDescent="0.3">
      <c r="A100" s="31"/>
      <c r="B100" s="79" t="s">
        <v>16</v>
      </c>
      <c r="C100" s="80">
        <v>8500</v>
      </c>
      <c r="D100" s="80">
        <v>8500</v>
      </c>
      <c r="E100" s="80">
        <v>7194</v>
      </c>
    </row>
    <row r="101" spans="1:5" ht="14.55" customHeight="1" x14ac:dyDescent="0.3">
      <c r="A101" s="31"/>
      <c r="B101" s="79" t="s">
        <v>95</v>
      </c>
      <c r="C101" s="80">
        <f>C102</f>
        <v>175452</v>
      </c>
      <c r="D101" s="80">
        <f>D102</f>
        <v>176699</v>
      </c>
      <c r="E101" s="80">
        <f>E102</f>
        <v>160916</v>
      </c>
    </row>
    <row r="102" spans="1:5" ht="14.55" customHeight="1" x14ac:dyDescent="0.3">
      <c r="A102" s="31"/>
      <c r="B102" s="79" t="s">
        <v>16</v>
      </c>
      <c r="C102" s="80">
        <v>175452</v>
      </c>
      <c r="D102" s="80">
        <v>176699</v>
      </c>
      <c r="E102" s="80">
        <v>160916</v>
      </c>
    </row>
    <row r="103" spans="1:5" ht="14.55" customHeight="1" x14ac:dyDescent="0.3">
      <c r="A103" s="31"/>
      <c r="B103" s="74" t="s">
        <v>96</v>
      </c>
      <c r="C103" s="75">
        <f>C106+C104</f>
        <v>205426</v>
      </c>
      <c r="D103" s="75">
        <f>D106+D104</f>
        <v>195843</v>
      </c>
      <c r="E103" s="75">
        <f>E106+E104</f>
        <v>188872</v>
      </c>
    </row>
    <row r="104" spans="1:5" ht="14.55" customHeight="1" x14ac:dyDescent="0.3">
      <c r="A104" s="31"/>
      <c r="B104" s="56" t="s">
        <v>97</v>
      </c>
      <c r="C104" s="77">
        <v>19890</v>
      </c>
      <c r="D104" s="77">
        <f>D105</f>
        <v>24207</v>
      </c>
      <c r="E104" s="77">
        <f>E105</f>
        <v>24009</v>
      </c>
    </row>
    <row r="105" spans="1:5" ht="14.55" customHeight="1" x14ac:dyDescent="0.3">
      <c r="A105" s="31"/>
      <c r="B105" s="65" t="s">
        <v>16</v>
      </c>
      <c r="C105" s="77">
        <v>19890</v>
      </c>
      <c r="D105" s="77">
        <v>24207</v>
      </c>
      <c r="E105" s="77">
        <v>24009</v>
      </c>
    </row>
    <row r="106" spans="1:5" ht="14.55" customHeight="1" x14ac:dyDescent="0.3">
      <c r="A106" s="31"/>
      <c r="B106" s="65" t="s">
        <v>98</v>
      </c>
      <c r="C106" s="78">
        <f>C107</f>
        <v>185536</v>
      </c>
      <c r="D106" s="78">
        <f>D107</f>
        <v>171636</v>
      </c>
      <c r="E106" s="78">
        <f>E107</f>
        <v>164863</v>
      </c>
    </row>
    <row r="107" spans="1:5" ht="14.55" customHeight="1" x14ac:dyDescent="0.3">
      <c r="A107" s="31"/>
      <c r="B107" s="65" t="s">
        <v>16</v>
      </c>
      <c r="C107" s="78">
        <v>185536</v>
      </c>
      <c r="D107" s="78">
        <v>171636</v>
      </c>
      <c r="E107" s="78">
        <v>164863</v>
      </c>
    </row>
    <row r="108" spans="1:5" ht="14.55" customHeight="1" x14ac:dyDescent="0.3">
      <c r="A108" s="31"/>
      <c r="B108" s="74" t="s">
        <v>99</v>
      </c>
      <c r="C108" s="75">
        <f>C109+C111+C113+C115+C117+C119</f>
        <v>107938</v>
      </c>
      <c r="D108" s="75">
        <f>D109+D111+D113+D115+D117+D119-4049</f>
        <v>114981</v>
      </c>
      <c r="E108" s="75">
        <f>E109+E111+E113+E115+E117+E119-4779</f>
        <v>108999</v>
      </c>
    </row>
    <row r="109" spans="1:5" ht="14.55" customHeight="1" x14ac:dyDescent="0.3">
      <c r="A109" s="31"/>
      <c r="B109" s="65" t="s">
        <v>100</v>
      </c>
      <c r="C109" s="78">
        <v>3000</v>
      </c>
      <c r="D109" s="78">
        <f>D110</f>
        <v>2952</v>
      </c>
      <c r="E109" s="78">
        <f>E110</f>
        <v>2490</v>
      </c>
    </row>
    <row r="110" spans="1:5" ht="14.55" customHeight="1" x14ac:dyDescent="0.3">
      <c r="A110" s="31"/>
      <c r="B110" s="65" t="s">
        <v>16</v>
      </c>
      <c r="C110" s="78">
        <v>3000</v>
      </c>
      <c r="D110" s="81">
        <v>2952</v>
      </c>
      <c r="E110" s="81">
        <v>2490</v>
      </c>
    </row>
    <row r="111" spans="1:5" ht="14.55" customHeight="1" x14ac:dyDescent="0.3">
      <c r="A111" s="31"/>
      <c r="B111" s="65" t="s">
        <v>101</v>
      </c>
      <c r="C111" s="78">
        <f>C112</f>
        <v>24300</v>
      </c>
      <c r="D111" s="78">
        <f>D112</f>
        <v>24300</v>
      </c>
      <c r="E111" s="78">
        <f>E112</f>
        <v>22484</v>
      </c>
    </row>
    <row r="112" spans="1:5" ht="14.55" customHeight="1" x14ac:dyDescent="0.3">
      <c r="A112" s="31"/>
      <c r="B112" s="65" t="s">
        <v>16</v>
      </c>
      <c r="C112" s="78">
        <v>24300</v>
      </c>
      <c r="D112" s="78">
        <v>24300</v>
      </c>
      <c r="E112" s="78">
        <v>22484</v>
      </c>
    </row>
    <row r="113" spans="1:5" ht="14.55" customHeight="1" x14ac:dyDescent="0.3">
      <c r="A113" s="31"/>
      <c r="B113" s="65" t="s">
        <v>102</v>
      </c>
      <c r="C113" s="78">
        <f>C114</f>
        <v>42542</v>
      </c>
      <c r="D113" s="78">
        <f>D114</f>
        <v>53547</v>
      </c>
      <c r="E113" s="78">
        <f>E114</f>
        <v>54125</v>
      </c>
    </row>
    <row r="114" spans="1:5" ht="14.55" customHeight="1" x14ac:dyDescent="0.3">
      <c r="A114" s="31"/>
      <c r="B114" s="65" t="s">
        <v>16</v>
      </c>
      <c r="C114" s="78">
        <v>42542</v>
      </c>
      <c r="D114" s="78">
        <v>53547</v>
      </c>
      <c r="E114" s="78">
        <v>54125</v>
      </c>
    </row>
    <row r="115" spans="1:5" ht="14.55" customHeight="1" x14ac:dyDescent="0.3">
      <c r="A115" s="31"/>
      <c r="B115" s="65" t="s">
        <v>103</v>
      </c>
      <c r="C115" s="78">
        <f>C116</f>
        <v>25490</v>
      </c>
      <c r="D115" s="78">
        <f>D116</f>
        <v>25490</v>
      </c>
      <c r="E115" s="78">
        <f>E116</f>
        <v>23458</v>
      </c>
    </row>
    <row r="116" spans="1:5" ht="14.55" customHeight="1" x14ac:dyDescent="0.3">
      <c r="A116" s="31"/>
      <c r="B116" s="65" t="s">
        <v>16</v>
      </c>
      <c r="C116" s="78">
        <v>25490</v>
      </c>
      <c r="D116" s="78">
        <v>25490</v>
      </c>
      <c r="E116" s="78">
        <v>23458</v>
      </c>
    </row>
    <row r="117" spans="1:5" ht="14.55" customHeight="1" x14ac:dyDescent="0.3">
      <c r="A117" s="31"/>
      <c r="B117" s="65" t="s">
        <v>104</v>
      </c>
      <c r="C117" s="78">
        <v>4000</v>
      </c>
      <c r="D117" s="78">
        <f>D118</f>
        <v>4000</v>
      </c>
      <c r="E117" s="78">
        <f>E118</f>
        <v>3844</v>
      </c>
    </row>
    <row r="118" spans="1:5" ht="14.55" customHeight="1" x14ac:dyDescent="0.3">
      <c r="A118" s="31"/>
      <c r="B118" s="65" t="s">
        <v>16</v>
      </c>
      <c r="C118" s="78">
        <v>4000</v>
      </c>
      <c r="D118" s="78">
        <v>4000</v>
      </c>
      <c r="E118" s="78">
        <v>3844</v>
      </c>
    </row>
    <row r="119" spans="1:5" ht="14.55" customHeight="1" x14ac:dyDescent="0.3">
      <c r="A119" s="31"/>
      <c r="B119" s="65" t="s">
        <v>105</v>
      </c>
      <c r="C119" s="78">
        <f>C120</f>
        <v>8606</v>
      </c>
      <c r="D119" s="78">
        <f>D120</f>
        <v>8741</v>
      </c>
      <c r="E119" s="78">
        <f>E120</f>
        <v>7377</v>
      </c>
    </row>
    <row r="120" spans="1:5" ht="14.55" customHeight="1" x14ac:dyDescent="0.3">
      <c r="A120" s="31"/>
      <c r="B120" s="65" t="s">
        <v>16</v>
      </c>
      <c r="C120" s="78">
        <v>8606</v>
      </c>
      <c r="D120" s="78">
        <v>8741</v>
      </c>
      <c r="E120" s="78">
        <v>7377</v>
      </c>
    </row>
    <row r="121" spans="1:5" ht="14.55" customHeight="1" x14ac:dyDescent="0.3">
      <c r="A121" s="31"/>
      <c r="B121" s="74" t="s">
        <v>106</v>
      </c>
      <c r="C121" s="75">
        <f>C124+C126+C122</f>
        <v>1600</v>
      </c>
      <c r="D121" s="75">
        <f>D124+D126+D122</f>
        <v>1600</v>
      </c>
      <c r="E121" s="75">
        <f>E124+E126+E122</f>
        <v>916</v>
      </c>
    </row>
    <row r="122" spans="1:5" ht="14.55" customHeight="1" x14ac:dyDescent="0.3">
      <c r="A122" s="31"/>
      <c r="B122" s="82" t="s">
        <v>107</v>
      </c>
      <c r="C122" s="83">
        <f>C123</f>
        <v>0</v>
      </c>
      <c r="D122" s="83">
        <f>D123</f>
        <v>0</v>
      </c>
      <c r="E122" s="84">
        <f>E123</f>
        <v>257</v>
      </c>
    </row>
    <row r="123" spans="1:5" ht="14.55" customHeight="1" x14ac:dyDescent="0.3">
      <c r="A123" s="31"/>
      <c r="B123" s="65" t="s">
        <v>16</v>
      </c>
      <c r="C123" s="83">
        <v>0</v>
      </c>
      <c r="D123" s="83">
        <v>0</v>
      </c>
      <c r="E123" s="84">
        <v>257</v>
      </c>
    </row>
    <row r="124" spans="1:5" ht="14.55" customHeight="1" x14ac:dyDescent="0.3">
      <c r="A124" s="31"/>
      <c r="B124" s="65" t="s">
        <v>108</v>
      </c>
      <c r="C124" s="78">
        <v>1300</v>
      </c>
      <c r="D124" s="78">
        <f>D125</f>
        <v>1300</v>
      </c>
      <c r="E124" s="78">
        <f>E125</f>
        <v>559</v>
      </c>
    </row>
    <row r="125" spans="1:5" ht="14.55" customHeight="1" x14ac:dyDescent="0.3">
      <c r="A125" s="31"/>
      <c r="B125" s="65" t="s">
        <v>16</v>
      </c>
      <c r="C125" s="78">
        <v>1300</v>
      </c>
      <c r="D125" s="78">
        <v>1300</v>
      </c>
      <c r="E125" s="78">
        <v>559</v>
      </c>
    </row>
    <row r="126" spans="1:5" ht="14.55" customHeight="1" x14ac:dyDescent="0.3">
      <c r="A126" s="31"/>
      <c r="B126" s="65" t="s">
        <v>109</v>
      </c>
      <c r="C126" s="78">
        <f>C127</f>
        <v>300</v>
      </c>
      <c r="D126" s="78">
        <f>D127</f>
        <v>300</v>
      </c>
      <c r="E126" s="78">
        <f>E127</f>
        <v>100</v>
      </c>
    </row>
    <row r="127" spans="1:5" ht="14.55" customHeight="1" x14ac:dyDescent="0.3">
      <c r="A127" s="31"/>
      <c r="B127" s="65" t="s">
        <v>16</v>
      </c>
      <c r="C127" s="78">
        <v>300</v>
      </c>
      <c r="D127" s="78">
        <v>300</v>
      </c>
      <c r="E127" s="78">
        <v>100</v>
      </c>
    </row>
    <row r="128" spans="1:5" ht="14.55" customHeight="1" x14ac:dyDescent="0.3">
      <c r="A128" s="31"/>
      <c r="B128" s="74" t="s">
        <v>110</v>
      </c>
      <c r="C128" s="75">
        <f>C129+C132+C134+C136+C138+C142+C146+C149+C156+C163+C165+C168+C158+C160+C144+C140</f>
        <v>793960</v>
      </c>
      <c r="D128" s="75">
        <f>D129+D132+D134+D136+D138+D142+D146+D149+D156+D163+D165+D168+D158+D160+D144+D140</f>
        <v>806955</v>
      </c>
      <c r="E128" s="75">
        <f>E129+E132+E134+E136+E138+E142+E146+E149+E156+E163+E165+E168+E158+E160+E144+E140</f>
        <v>725127</v>
      </c>
    </row>
    <row r="129" spans="1:5" ht="14.55" customHeight="1" x14ac:dyDescent="0.3">
      <c r="A129" s="31"/>
      <c r="B129" s="65" t="s">
        <v>111</v>
      </c>
      <c r="C129" s="78">
        <f>C131+C130</f>
        <v>321738</v>
      </c>
      <c r="D129" s="78">
        <f>D131+D130</f>
        <v>321695</v>
      </c>
      <c r="E129" s="78">
        <f>E131+E130</f>
        <v>294460</v>
      </c>
    </row>
    <row r="130" spans="1:5" ht="14.55" customHeight="1" x14ac:dyDescent="0.3">
      <c r="A130" s="31"/>
      <c r="B130" s="65" t="s">
        <v>14</v>
      </c>
      <c r="C130" s="78">
        <v>0</v>
      </c>
      <c r="D130" s="78">
        <v>3200</v>
      </c>
      <c r="E130" s="80">
        <v>3200</v>
      </c>
    </row>
    <row r="131" spans="1:5" ht="14.55" customHeight="1" x14ac:dyDescent="0.3">
      <c r="A131" s="31"/>
      <c r="B131" s="65" t="s">
        <v>16</v>
      </c>
      <c r="C131" s="78">
        <v>321738</v>
      </c>
      <c r="D131" s="78">
        <v>318495</v>
      </c>
      <c r="E131" s="80">
        <v>291260</v>
      </c>
    </row>
    <row r="132" spans="1:5" ht="14.55" customHeight="1" x14ac:dyDescent="0.3">
      <c r="A132" s="31"/>
      <c r="B132" s="65" t="s">
        <v>112</v>
      </c>
      <c r="C132" s="78">
        <v>13100</v>
      </c>
      <c r="D132" s="78">
        <f>D133</f>
        <v>13100</v>
      </c>
      <c r="E132" s="78">
        <f>E133</f>
        <v>13100</v>
      </c>
    </row>
    <row r="133" spans="1:5" ht="14.55" customHeight="1" x14ac:dyDescent="0.3">
      <c r="A133" s="31"/>
      <c r="B133" s="65" t="s">
        <v>14</v>
      </c>
      <c r="C133" s="78">
        <v>13100</v>
      </c>
      <c r="D133" s="78">
        <v>13100</v>
      </c>
      <c r="E133" s="78">
        <v>13100</v>
      </c>
    </row>
    <row r="134" spans="1:5" ht="14.55" customHeight="1" x14ac:dyDescent="0.3">
      <c r="A134" s="31"/>
      <c r="B134" s="65" t="s">
        <v>113</v>
      </c>
      <c r="C134" s="78">
        <f>C135</f>
        <v>5800</v>
      </c>
      <c r="D134" s="78">
        <f>D135</f>
        <v>5800</v>
      </c>
      <c r="E134" s="78">
        <f>E135</f>
        <v>5800</v>
      </c>
    </row>
    <row r="135" spans="1:5" ht="14.55" customHeight="1" x14ac:dyDescent="0.3">
      <c r="A135" s="31"/>
      <c r="B135" s="65" t="s">
        <v>14</v>
      </c>
      <c r="C135" s="78">
        <v>5800</v>
      </c>
      <c r="D135" s="78">
        <v>5800</v>
      </c>
      <c r="E135" s="78">
        <v>5800</v>
      </c>
    </row>
    <row r="136" spans="1:5" ht="14.55" customHeight="1" x14ac:dyDescent="0.3">
      <c r="A136" s="31"/>
      <c r="B136" s="65" t="s">
        <v>114</v>
      </c>
      <c r="C136" s="78">
        <f>C137</f>
        <v>10900</v>
      </c>
      <c r="D136" s="78">
        <f>D137</f>
        <v>10900</v>
      </c>
      <c r="E136" s="78">
        <f>E137</f>
        <v>10900</v>
      </c>
    </row>
    <row r="137" spans="1:5" ht="14.55" customHeight="1" x14ac:dyDescent="0.3">
      <c r="A137" s="31"/>
      <c r="B137" s="65" t="s">
        <v>14</v>
      </c>
      <c r="C137" s="78">
        <v>10900</v>
      </c>
      <c r="D137" s="78">
        <v>10900</v>
      </c>
      <c r="E137" s="78">
        <v>10900</v>
      </c>
    </row>
    <row r="138" spans="1:5" ht="14.55" customHeight="1" x14ac:dyDescent="0.3">
      <c r="A138" s="31"/>
      <c r="B138" s="65" t="s">
        <v>115</v>
      </c>
      <c r="C138" s="78">
        <f>C139</f>
        <v>8200</v>
      </c>
      <c r="D138" s="78">
        <f>D139</f>
        <v>8200</v>
      </c>
      <c r="E138" s="78">
        <f>E139</f>
        <v>8127</v>
      </c>
    </row>
    <row r="139" spans="1:5" ht="14.55" customHeight="1" x14ac:dyDescent="0.3">
      <c r="A139" s="31"/>
      <c r="B139" s="65" t="s">
        <v>14</v>
      </c>
      <c r="C139" s="78">
        <v>8200</v>
      </c>
      <c r="D139" s="78">
        <v>8200</v>
      </c>
      <c r="E139" s="78">
        <v>8127</v>
      </c>
    </row>
    <row r="140" spans="1:5" ht="14.55" customHeight="1" x14ac:dyDescent="0.3">
      <c r="A140" s="31"/>
      <c r="B140" s="65" t="s">
        <v>116</v>
      </c>
      <c r="C140" s="78">
        <f>C141</f>
        <v>2500</v>
      </c>
      <c r="D140" s="78">
        <f>D141</f>
        <v>2500</v>
      </c>
      <c r="E140" s="78">
        <f>E141</f>
        <v>2500</v>
      </c>
    </row>
    <row r="141" spans="1:5" ht="14.55" customHeight="1" x14ac:dyDescent="0.3">
      <c r="A141" s="31"/>
      <c r="B141" s="65" t="s">
        <v>14</v>
      </c>
      <c r="C141" s="78">
        <v>2500</v>
      </c>
      <c r="D141" s="78">
        <v>2500</v>
      </c>
      <c r="E141" s="78">
        <v>2500</v>
      </c>
    </row>
    <row r="142" spans="1:5" ht="14.55" customHeight="1" x14ac:dyDescent="0.3">
      <c r="A142" s="31"/>
      <c r="B142" s="65" t="s">
        <v>117</v>
      </c>
      <c r="C142" s="78">
        <f>C143</f>
        <v>33898</v>
      </c>
      <c r="D142" s="78">
        <f>D143</f>
        <v>38116</v>
      </c>
      <c r="E142" s="78">
        <f>E143</f>
        <v>37608</v>
      </c>
    </row>
    <row r="143" spans="1:5" ht="14.55" customHeight="1" x14ac:dyDescent="0.3">
      <c r="A143" s="31"/>
      <c r="B143" s="65" t="s">
        <v>16</v>
      </c>
      <c r="C143" s="78">
        <v>33898</v>
      </c>
      <c r="D143" s="78">
        <v>38116</v>
      </c>
      <c r="E143" s="78">
        <v>37608</v>
      </c>
    </row>
    <row r="144" spans="1:5" ht="14.55" customHeight="1" x14ac:dyDescent="0.3">
      <c r="A144" s="31"/>
      <c r="B144" s="65" t="s">
        <v>118</v>
      </c>
      <c r="C144" s="78">
        <f>C145</f>
        <v>86285</v>
      </c>
      <c r="D144" s="78">
        <f>D145</f>
        <v>80695</v>
      </c>
      <c r="E144" s="78">
        <f>E145</f>
        <v>64362</v>
      </c>
    </row>
    <row r="145" spans="1:5" ht="14.55" customHeight="1" x14ac:dyDescent="0.3">
      <c r="A145" s="31"/>
      <c r="B145" s="65" t="s">
        <v>16</v>
      </c>
      <c r="C145" s="78">
        <v>86285</v>
      </c>
      <c r="D145" s="78">
        <v>80695</v>
      </c>
      <c r="E145" s="78">
        <v>64362</v>
      </c>
    </row>
    <row r="146" spans="1:5" ht="14.55" customHeight="1" x14ac:dyDescent="0.3">
      <c r="A146" s="31"/>
      <c r="B146" s="79" t="s">
        <v>119</v>
      </c>
      <c r="C146" s="80">
        <f>C147+C148</f>
        <v>41500</v>
      </c>
      <c r="D146" s="80">
        <f>D147+D148</f>
        <v>41500</v>
      </c>
      <c r="E146" s="80">
        <f>E147+E148</f>
        <v>32959</v>
      </c>
    </row>
    <row r="147" spans="1:5" ht="14.55" customHeight="1" x14ac:dyDescent="0.3">
      <c r="A147" s="31"/>
      <c r="B147" s="79" t="s">
        <v>14</v>
      </c>
      <c r="C147" s="80">
        <v>28100</v>
      </c>
      <c r="D147" s="80">
        <v>28100</v>
      </c>
      <c r="E147" s="80">
        <v>23219</v>
      </c>
    </row>
    <row r="148" spans="1:5" ht="14.55" customHeight="1" x14ac:dyDescent="0.3">
      <c r="A148" s="31"/>
      <c r="B148" s="65" t="s">
        <v>16</v>
      </c>
      <c r="C148" s="80">
        <v>13400</v>
      </c>
      <c r="D148" s="80">
        <v>13400</v>
      </c>
      <c r="E148" s="80">
        <v>9740</v>
      </c>
    </row>
    <row r="149" spans="1:5" ht="14.55" customHeight="1" x14ac:dyDescent="0.3">
      <c r="A149" s="31"/>
      <c r="B149" s="65" t="s">
        <v>120</v>
      </c>
      <c r="C149" s="78">
        <f>C150+C152+C154</f>
        <v>85221</v>
      </c>
      <c r="D149" s="78">
        <f>D150+D152+D154</f>
        <v>97746</v>
      </c>
      <c r="E149" s="78">
        <f>E150+E152+E154</f>
        <v>95328</v>
      </c>
    </row>
    <row r="150" spans="1:5" ht="14.55" customHeight="1" x14ac:dyDescent="0.3">
      <c r="A150" s="31"/>
      <c r="B150" s="65" t="s">
        <v>121</v>
      </c>
      <c r="C150" s="78">
        <f>C151</f>
        <v>37082</v>
      </c>
      <c r="D150" s="78">
        <v>43324</v>
      </c>
      <c r="E150" s="78">
        <v>42711</v>
      </c>
    </row>
    <row r="151" spans="1:5" ht="14.55" customHeight="1" x14ac:dyDescent="0.3">
      <c r="A151" s="31"/>
      <c r="B151" s="65" t="s">
        <v>16</v>
      </c>
      <c r="C151" s="78">
        <v>37082</v>
      </c>
      <c r="D151" s="78">
        <v>39275</v>
      </c>
      <c r="E151" s="78">
        <v>37932</v>
      </c>
    </row>
    <row r="152" spans="1:5" ht="14.55" customHeight="1" x14ac:dyDescent="0.3">
      <c r="A152" s="31"/>
      <c r="B152" s="65" t="s">
        <v>122</v>
      </c>
      <c r="C152" s="78">
        <f>C153</f>
        <v>26021</v>
      </c>
      <c r="D152" s="78">
        <f>D153</f>
        <v>30672</v>
      </c>
      <c r="E152" s="78">
        <f>E153</f>
        <v>29533</v>
      </c>
    </row>
    <row r="153" spans="1:5" ht="14.55" customHeight="1" x14ac:dyDescent="0.3">
      <c r="A153" s="31"/>
      <c r="B153" s="65" t="s">
        <v>16</v>
      </c>
      <c r="C153" s="78">
        <v>26021</v>
      </c>
      <c r="D153" s="78">
        <v>30672</v>
      </c>
      <c r="E153" s="78">
        <v>29533</v>
      </c>
    </row>
    <row r="154" spans="1:5" ht="14.55" customHeight="1" x14ac:dyDescent="0.3">
      <c r="A154" s="31"/>
      <c r="B154" s="65" t="s">
        <v>123</v>
      </c>
      <c r="C154" s="78">
        <f>C155</f>
        <v>22118</v>
      </c>
      <c r="D154" s="78">
        <f>D155</f>
        <v>23750</v>
      </c>
      <c r="E154" s="78">
        <f>E155</f>
        <v>23084</v>
      </c>
    </row>
    <row r="155" spans="1:5" ht="14.55" customHeight="1" x14ac:dyDescent="0.3">
      <c r="A155" s="31"/>
      <c r="B155" s="65" t="s">
        <v>16</v>
      </c>
      <c r="C155" s="78">
        <v>22118</v>
      </c>
      <c r="D155" s="78">
        <v>23750</v>
      </c>
      <c r="E155" s="78">
        <v>23084</v>
      </c>
    </row>
    <row r="156" spans="1:5" ht="14.55" customHeight="1" x14ac:dyDescent="0.3">
      <c r="A156" s="31"/>
      <c r="B156" s="65" t="s">
        <v>124</v>
      </c>
      <c r="C156" s="78">
        <f>C157</f>
        <v>116257</v>
      </c>
      <c r="D156" s="78">
        <f>D157</f>
        <v>118042</v>
      </c>
      <c r="E156" s="78">
        <f>E157</f>
        <v>92165</v>
      </c>
    </row>
    <row r="157" spans="1:5" ht="14.55" customHeight="1" x14ac:dyDescent="0.3">
      <c r="A157" s="31"/>
      <c r="B157" s="65" t="s">
        <v>16</v>
      </c>
      <c r="C157" s="78">
        <v>116257</v>
      </c>
      <c r="D157" s="78">
        <v>118042</v>
      </c>
      <c r="E157" s="78">
        <v>92165</v>
      </c>
    </row>
    <row r="158" spans="1:5" ht="14.55" customHeight="1" x14ac:dyDescent="0.3">
      <c r="A158" s="31"/>
      <c r="B158" s="65" t="s">
        <v>125</v>
      </c>
      <c r="C158" s="78">
        <f>C159</f>
        <v>5743</v>
      </c>
      <c r="D158" s="78">
        <f>D159</f>
        <v>5743</v>
      </c>
      <c r="E158" s="78">
        <f>E159</f>
        <v>5453</v>
      </c>
    </row>
    <row r="159" spans="1:5" ht="14.55" customHeight="1" x14ac:dyDescent="0.3">
      <c r="A159" s="31"/>
      <c r="B159" s="65" t="s">
        <v>16</v>
      </c>
      <c r="C159" s="78">
        <v>5743</v>
      </c>
      <c r="D159" s="78">
        <v>5743</v>
      </c>
      <c r="E159" s="78">
        <v>5453</v>
      </c>
    </row>
    <row r="160" spans="1:5" ht="14.55" customHeight="1" x14ac:dyDescent="0.3">
      <c r="A160" s="31"/>
      <c r="B160" s="65" t="s">
        <v>126</v>
      </c>
      <c r="C160" s="78">
        <f>C161+C162</f>
        <v>6180</v>
      </c>
      <c r="D160" s="78">
        <f>D161+D162</f>
        <v>6180</v>
      </c>
      <c r="E160" s="78">
        <f>E161+E162</f>
        <v>6124</v>
      </c>
    </row>
    <row r="161" spans="1:5" ht="14.55" customHeight="1" x14ac:dyDescent="0.3">
      <c r="A161" s="31"/>
      <c r="B161" s="65" t="s">
        <v>14</v>
      </c>
      <c r="C161" s="78">
        <v>5180</v>
      </c>
      <c r="D161" s="78">
        <v>5180</v>
      </c>
      <c r="E161" s="78">
        <v>5180</v>
      </c>
    </row>
    <row r="162" spans="1:5" ht="14.55" customHeight="1" x14ac:dyDescent="0.3">
      <c r="A162" s="31"/>
      <c r="B162" s="65" t="s">
        <v>16</v>
      </c>
      <c r="C162" s="78">
        <v>1000</v>
      </c>
      <c r="D162" s="78">
        <v>1000</v>
      </c>
      <c r="E162" s="78">
        <v>944</v>
      </c>
    </row>
    <row r="163" spans="1:5" ht="14.55" customHeight="1" x14ac:dyDescent="0.3">
      <c r="A163" s="31"/>
      <c r="B163" s="65" t="s">
        <v>127</v>
      </c>
      <c r="C163" s="78">
        <f>C164</f>
        <v>41906</v>
      </c>
      <c r="D163" s="78">
        <f>D164</f>
        <v>41906</v>
      </c>
      <c r="E163" s="78">
        <f>E164</f>
        <v>41409</v>
      </c>
    </row>
    <row r="164" spans="1:5" ht="14.55" customHeight="1" x14ac:dyDescent="0.3">
      <c r="A164" s="31"/>
      <c r="B164" s="65" t="s">
        <v>16</v>
      </c>
      <c r="C164" s="78">
        <v>41906</v>
      </c>
      <c r="D164" s="78">
        <v>41906</v>
      </c>
      <c r="E164" s="78">
        <v>41409</v>
      </c>
    </row>
    <row r="165" spans="1:5" ht="14.55" customHeight="1" x14ac:dyDescent="0.3">
      <c r="A165" s="31"/>
      <c r="B165" s="79" t="s">
        <v>128</v>
      </c>
      <c r="C165" s="80">
        <f>C166+C167</f>
        <v>3000</v>
      </c>
      <c r="D165" s="80">
        <f>D166+D167</f>
        <v>3100</v>
      </c>
      <c r="E165" s="80">
        <f>E166+E167</f>
        <v>3100</v>
      </c>
    </row>
    <row r="166" spans="1:5" ht="14.55" customHeight="1" x14ac:dyDescent="0.3">
      <c r="A166" s="31"/>
      <c r="B166" s="79" t="s">
        <v>14</v>
      </c>
      <c r="C166" s="80">
        <v>1500</v>
      </c>
      <c r="D166" s="80">
        <v>1500</v>
      </c>
      <c r="E166" s="80">
        <v>1500</v>
      </c>
    </row>
    <row r="167" spans="1:5" ht="14.55" customHeight="1" x14ac:dyDescent="0.3">
      <c r="A167" s="31"/>
      <c r="B167" s="79" t="s">
        <v>16</v>
      </c>
      <c r="C167" s="80">
        <v>1500</v>
      </c>
      <c r="D167" s="80">
        <v>1600</v>
      </c>
      <c r="E167" s="80">
        <v>1600</v>
      </c>
    </row>
    <row r="168" spans="1:5" ht="14.55" customHeight="1" x14ac:dyDescent="0.3">
      <c r="A168" s="31"/>
      <c r="B168" s="85" t="s">
        <v>129</v>
      </c>
      <c r="C168" s="86">
        <f>C169</f>
        <v>11732</v>
      </c>
      <c r="D168" s="86">
        <f>D169</f>
        <v>11732</v>
      </c>
      <c r="E168" s="86">
        <f>E169</f>
        <v>11732</v>
      </c>
    </row>
    <row r="169" spans="1:5" ht="14.55" customHeight="1" x14ac:dyDescent="0.3">
      <c r="A169" s="31"/>
      <c r="B169" s="85" t="s">
        <v>14</v>
      </c>
      <c r="C169" s="86">
        <v>11732</v>
      </c>
      <c r="D169" s="86">
        <v>11732</v>
      </c>
      <c r="E169" s="86">
        <v>11732</v>
      </c>
    </row>
    <row r="170" spans="1:5" ht="14.55" customHeight="1" x14ac:dyDescent="0.3">
      <c r="A170" s="31"/>
      <c r="B170" s="74" t="s">
        <v>130</v>
      </c>
      <c r="C170" s="75">
        <f>C171+C182+C191+C193+C187+C189+C195</f>
        <v>3585604</v>
      </c>
      <c r="D170" s="75">
        <f>D171+D182+D191+D193+D187+D189+D195</f>
        <v>3686426</v>
      </c>
      <c r="E170" s="75">
        <f>E171+E182+E191+E193+E187+E189+E195</f>
        <v>3410590</v>
      </c>
    </row>
    <row r="171" spans="1:5" ht="14.55" customHeight="1" x14ac:dyDescent="0.3">
      <c r="A171" s="31"/>
      <c r="B171" s="65" t="s">
        <v>131</v>
      </c>
      <c r="C171" s="78">
        <f>C172+C174+C176+C178+C180</f>
        <v>1425683</v>
      </c>
      <c r="D171" s="78">
        <f>D172+D174+D176+D178+D180</f>
        <v>1500672</v>
      </c>
      <c r="E171" s="78">
        <f>E172+E174+E176+E178+E180</f>
        <v>1435740</v>
      </c>
    </row>
    <row r="172" spans="1:5" ht="14.55" customHeight="1" x14ac:dyDescent="0.3">
      <c r="A172" s="31"/>
      <c r="B172" s="65" t="s">
        <v>132</v>
      </c>
      <c r="C172" s="78">
        <f>C173</f>
        <v>759904</v>
      </c>
      <c r="D172" s="78">
        <f>D173</f>
        <v>815595</v>
      </c>
      <c r="E172" s="78">
        <f>E173</f>
        <v>794160</v>
      </c>
    </row>
    <row r="173" spans="1:5" ht="14.55" customHeight="1" x14ac:dyDescent="0.3">
      <c r="A173" s="31"/>
      <c r="B173" s="65" t="s">
        <v>16</v>
      </c>
      <c r="C173" s="78">
        <v>759904</v>
      </c>
      <c r="D173" s="78">
        <v>815595</v>
      </c>
      <c r="E173" s="78">
        <v>794160</v>
      </c>
    </row>
    <row r="174" spans="1:5" ht="14.55" customHeight="1" x14ac:dyDescent="0.3">
      <c r="A174" s="31"/>
      <c r="B174" s="65" t="s">
        <v>133</v>
      </c>
      <c r="C174" s="78">
        <f>C175</f>
        <v>129372</v>
      </c>
      <c r="D174" s="78">
        <f>D175</f>
        <v>134545</v>
      </c>
      <c r="E174" s="78">
        <f>E175</f>
        <v>128896</v>
      </c>
    </row>
    <row r="175" spans="1:5" ht="14.55" customHeight="1" x14ac:dyDescent="0.3">
      <c r="A175" s="31"/>
      <c r="B175" s="65" t="s">
        <v>16</v>
      </c>
      <c r="C175" s="78">
        <v>129372</v>
      </c>
      <c r="D175" s="78">
        <v>134545</v>
      </c>
      <c r="E175" s="78">
        <v>128896</v>
      </c>
    </row>
    <row r="176" spans="1:5" ht="14.55" customHeight="1" x14ac:dyDescent="0.3">
      <c r="A176" s="31"/>
      <c r="B176" s="65" t="s">
        <v>134</v>
      </c>
      <c r="C176" s="78">
        <f>C177</f>
        <v>154737</v>
      </c>
      <c r="D176" s="78">
        <f>D177</f>
        <v>158612</v>
      </c>
      <c r="E176" s="78">
        <f>E177</f>
        <v>155080</v>
      </c>
    </row>
    <row r="177" spans="1:5" ht="14.55" customHeight="1" x14ac:dyDescent="0.3">
      <c r="A177" s="31"/>
      <c r="B177" s="65" t="s">
        <v>16</v>
      </c>
      <c r="C177" s="78">
        <v>154737</v>
      </c>
      <c r="D177" s="78">
        <v>158612</v>
      </c>
      <c r="E177" s="78">
        <v>155080</v>
      </c>
    </row>
    <row r="178" spans="1:5" ht="14.55" customHeight="1" x14ac:dyDescent="0.3">
      <c r="A178" s="31"/>
      <c r="B178" s="65" t="s">
        <v>135</v>
      </c>
      <c r="C178" s="78">
        <f>C179</f>
        <v>225670</v>
      </c>
      <c r="D178" s="78">
        <f>D179</f>
        <v>235920</v>
      </c>
      <c r="E178" s="78">
        <f>E179</f>
        <v>213783</v>
      </c>
    </row>
    <row r="179" spans="1:5" ht="14.55" customHeight="1" x14ac:dyDescent="0.3">
      <c r="A179" s="31"/>
      <c r="B179" s="65" t="s">
        <v>16</v>
      </c>
      <c r="C179" s="78">
        <v>225670</v>
      </c>
      <c r="D179" s="78">
        <v>235920</v>
      </c>
      <c r="E179" s="78">
        <v>213783</v>
      </c>
    </row>
    <row r="180" spans="1:5" ht="14.55" customHeight="1" x14ac:dyDescent="0.3">
      <c r="A180" s="31"/>
      <c r="B180" s="65" t="s">
        <v>136</v>
      </c>
      <c r="C180" s="78">
        <f>C181</f>
        <v>156000</v>
      </c>
      <c r="D180" s="78">
        <f>D181</f>
        <v>156000</v>
      </c>
      <c r="E180" s="78">
        <f>E181</f>
        <v>143821</v>
      </c>
    </row>
    <row r="181" spans="1:5" ht="14.55" customHeight="1" x14ac:dyDescent="0.3">
      <c r="A181" s="31"/>
      <c r="B181" s="65" t="s">
        <v>16</v>
      </c>
      <c r="C181" s="78">
        <v>156000</v>
      </c>
      <c r="D181" s="78">
        <v>156000</v>
      </c>
      <c r="E181" s="78">
        <v>143821</v>
      </c>
    </row>
    <row r="182" spans="1:5" ht="14.55" customHeight="1" x14ac:dyDescent="0.3">
      <c r="A182" s="31"/>
      <c r="B182" s="65" t="s">
        <v>137</v>
      </c>
      <c r="C182" s="78">
        <f>C183+C185</f>
        <v>1758286</v>
      </c>
      <c r="D182" s="78">
        <f>D183+D185</f>
        <v>1770935</v>
      </c>
      <c r="E182" s="78">
        <f>E183+E185</f>
        <v>1600093</v>
      </c>
    </row>
    <row r="183" spans="1:5" ht="14.55" customHeight="1" x14ac:dyDescent="0.3">
      <c r="A183" s="31"/>
      <c r="B183" s="65" t="s">
        <v>138</v>
      </c>
      <c r="C183" s="78">
        <f>C184</f>
        <v>1595286</v>
      </c>
      <c r="D183" s="78">
        <f>D184</f>
        <v>1607935</v>
      </c>
      <c r="E183" s="78">
        <f>E184</f>
        <v>1441373</v>
      </c>
    </row>
    <row r="184" spans="1:5" ht="14.55" customHeight="1" x14ac:dyDescent="0.3">
      <c r="A184" s="31"/>
      <c r="B184" s="65" t="s">
        <v>16</v>
      </c>
      <c r="C184" s="78">
        <v>1595286</v>
      </c>
      <c r="D184" s="78">
        <v>1607935</v>
      </c>
      <c r="E184" s="78">
        <v>1441373</v>
      </c>
    </row>
    <row r="185" spans="1:5" ht="14.55" customHeight="1" x14ac:dyDescent="0.3">
      <c r="A185" s="31"/>
      <c r="B185" s="65" t="s">
        <v>139</v>
      </c>
      <c r="C185" s="78">
        <v>163000</v>
      </c>
      <c r="D185" s="78">
        <f>D186</f>
        <v>163000</v>
      </c>
      <c r="E185" s="78">
        <f>E186</f>
        <v>158720</v>
      </c>
    </row>
    <row r="186" spans="1:5" ht="14.55" customHeight="1" x14ac:dyDescent="0.3">
      <c r="A186" s="31"/>
      <c r="B186" s="65" t="s">
        <v>16</v>
      </c>
      <c r="C186" s="78">
        <v>163000</v>
      </c>
      <c r="D186" s="78">
        <v>163000</v>
      </c>
      <c r="E186" s="78">
        <v>158720</v>
      </c>
    </row>
    <row r="187" spans="1:5" ht="14.55" customHeight="1" x14ac:dyDescent="0.3">
      <c r="A187" s="31"/>
      <c r="B187" s="65" t="s">
        <v>140</v>
      </c>
      <c r="C187" s="78">
        <f>C188</f>
        <v>252298</v>
      </c>
      <c r="D187" s="78">
        <f>D188</f>
        <v>265482</v>
      </c>
      <c r="E187" s="78">
        <f>E188</f>
        <v>244662</v>
      </c>
    </row>
    <row r="188" spans="1:5" ht="14.55" customHeight="1" x14ac:dyDescent="0.3">
      <c r="A188" s="31"/>
      <c r="B188" s="65" t="s">
        <v>16</v>
      </c>
      <c r="C188" s="78">
        <v>252298</v>
      </c>
      <c r="D188" s="78">
        <v>265482</v>
      </c>
      <c r="E188" s="78">
        <v>244662</v>
      </c>
    </row>
    <row r="189" spans="1:5" ht="14.55" customHeight="1" x14ac:dyDescent="0.3">
      <c r="A189" s="31"/>
      <c r="B189" s="65" t="s">
        <v>141</v>
      </c>
      <c r="C189" s="78">
        <v>12000</v>
      </c>
      <c r="D189" s="78">
        <f>D190</f>
        <v>12000</v>
      </c>
      <c r="E189" s="78">
        <f>E190</f>
        <v>12000</v>
      </c>
    </row>
    <row r="190" spans="1:5" ht="14.55" customHeight="1" x14ac:dyDescent="0.3">
      <c r="A190" s="31"/>
      <c r="B190" s="65" t="s">
        <v>16</v>
      </c>
      <c r="C190" s="78">
        <v>12000</v>
      </c>
      <c r="D190" s="78">
        <v>12000</v>
      </c>
      <c r="E190" s="78">
        <v>12000</v>
      </c>
    </row>
    <row r="191" spans="1:5" ht="14.55" customHeight="1" x14ac:dyDescent="0.3">
      <c r="A191" s="31"/>
      <c r="B191" s="65" t="s">
        <v>142</v>
      </c>
      <c r="C191" s="78">
        <f>C192</f>
        <v>800</v>
      </c>
      <c r="D191" s="78">
        <f>D192</f>
        <v>800</v>
      </c>
      <c r="E191" s="78">
        <f>E192</f>
        <v>50</v>
      </c>
    </row>
    <row r="192" spans="1:5" ht="14.55" customHeight="1" x14ac:dyDescent="0.3">
      <c r="A192" s="31"/>
      <c r="B192" s="65" t="s">
        <v>14</v>
      </c>
      <c r="C192" s="78">
        <v>800</v>
      </c>
      <c r="D192" s="78">
        <v>800</v>
      </c>
      <c r="E192" s="78">
        <v>50</v>
      </c>
    </row>
    <row r="193" spans="1:5" ht="14.55" customHeight="1" x14ac:dyDescent="0.3">
      <c r="A193" s="31"/>
      <c r="B193" s="65" t="s">
        <v>143</v>
      </c>
      <c r="C193" s="78">
        <f>C194</f>
        <v>94550</v>
      </c>
      <c r="D193" s="78">
        <f>D194</f>
        <v>94550</v>
      </c>
      <c r="E193" s="78">
        <f>E194</f>
        <v>79603</v>
      </c>
    </row>
    <row r="194" spans="1:5" ht="14.55" customHeight="1" x14ac:dyDescent="0.3">
      <c r="A194" s="31"/>
      <c r="B194" s="65" t="s">
        <v>16</v>
      </c>
      <c r="C194" s="78">
        <v>94550</v>
      </c>
      <c r="D194" s="78">
        <v>94550</v>
      </c>
      <c r="E194" s="78">
        <v>79603</v>
      </c>
    </row>
    <row r="195" spans="1:5" ht="14.55" customHeight="1" x14ac:dyDescent="0.3">
      <c r="A195" s="31"/>
      <c r="B195" s="65" t="s">
        <v>144</v>
      </c>
      <c r="C195" s="78">
        <f>C196</f>
        <v>41987</v>
      </c>
      <c r="D195" s="78">
        <f>D196</f>
        <v>41987</v>
      </c>
      <c r="E195" s="78">
        <f>E196</f>
        <v>38442</v>
      </c>
    </row>
    <row r="196" spans="1:5" ht="14.55" customHeight="1" x14ac:dyDescent="0.3">
      <c r="A196" s="31"/>
      <c r="B196" s="65" t="s">
        <v>16</v>
      </c>
      <c r="C196" s="78">
        <v>41987</v>
      </c>
      <c r="D196" s="78">
        <v>41987</v>
      </c>
      <c r="E196" s="78">
        <v>38442</v>
      </c>
    </row>
    <row r="197" spans="1:5" ht="14.55" customHeight="1" x14ac:dyDescent="0.3">
      <c r="A197" s="31"/>
      <c r="B197" s="74" t="s">
        <v>145</v>
      </c>
      <c r="C197" s="75">
        <f>C198+C200+C203+C205+C211+C215+C218+C220+C223+C213</f>
        <v>462786</v>
      </c>
      <c r="D197" s="75">
        <f>D198+D200+D203+D205+D211+D215+D218+D220+D223+D213</f>
        <v>541630</v>
      </c>
      <c r="E197" s="75">
        <f>E198+E200+E203+E205+E211+E215+E218+E220+E223+E213</f>
        <v>502867</v>
      </c>
    </row>
    <row r="198" spans="1:5" ht="14.55" customHeight="1" x14ac:dyDescent="0.3">
      <c r="A198" s="31"/>
      <c r="B198" s="65" t="s">
        <v>146</v>
      </c>
      <c r="C198" s="78">
        <f>C199</f>
        <v>37000</v>
      </c>
      <c r="D198" s="78">
        <f>D199</f>
        <v>37000</v>
      </c>
      <c r="E198" s="78">
        <f>E199</f>
        <v>27924</v>
      </c>
    </row>
    <row r="199" spans="1:5" ht="14.55" customHeight="1" x14ac:dyDescent="0.3">
      <c r="A199" s="31"/>
      <c r="B199" s="65" t="s">
        <v>14</v>
      </c>
      <c r="C199" s="78">
        <v>37000</v>
      </c>
      <c r="D199" s="78">
        <v>37000</v>
      </c>
      <c r="E199" s="78">
        <v>27924</v>
      </c>
    </row>
    <row r="200" spans="1:5" ht="14.55" customHeight="1" x14ac:dyDescent="0.3">
      <c r="A200" s="31"/>
      <c r="B200" s="65" t="s">
        <v>147</v>
      </c>
      <c r="C200" s="78">
        <f>C201+C202</f>
        <v>34000</v>
      </c>
      <c r="D200" s="78">
        <f>D201+D202</f>
        <v>34000</v>
      </c>
      <c r="E200" s="78">
        <f>E201+E202</f>
        <v>22175</v>
      </c>
    </row>
    <row r="201" spans="1:5" ht="14.55" customHeight="1" x14ac:dyDescent="0.3">
      <c r="A201" s="31"/>
      <c r="B201" s="65" t="s">
        <v>14</v>
      </c>
      <c r="C201" s="78">
        <v>34000</v>
      </c>
      <c r="D201" s="78">
        <v>33914</v>
      </c>
      <c r="E201" s="78">
        <v>22090</v>
      </c>
    </row>
    <row r="202" spans="1:5" ht="14.55" customHeight="1" x14ac:dyDescent="0.3">
      <c r="A202" s="31"/>
      <c r="B202" s="65" t="s">
        <v>16</v>
      </c>
      <c r="C202" s="78">
        <v>0</v>
      </c>
      <c r="D202" s="78">
        <v>86</v>
      </c>
      <c r="E202" s="78">
        <v>85</v>
      </c>
    </row>
    <row r="203" spans="1:5" ht="14.55" customHeight="1" x14ac:dyDescent="0.3">
      <c r="A203" s="31"/>
      <c r="B203" s="79" t="s">
        <v>148</v>
      </c>
      <c r="C203" s="80">
        <f>C204</f>
        <v>17037</v>
      </c>
      <c r="D203" s="80">
        <f>D204</f>
        <v>19627</v>
      </c>
      <c r="E203" s="80">
        <f>E204</f>
        <v>19659</v>
      </c>
    </row>
    <row r="204" spans="1:5" ht="14.55" customHeight="1" x14ac:dyDescent="0.3">
      <c r="A204" s="31"/>
      <c r="B204" s="79" t="s">
        <v>14</v>
      </c>
      <c r="C204" s="80">
        <v>17037</v>
      </c>
      <c r="D204" s="80">
        <v>19627</v>
      </c>
      <c r="E204" s="80">
        <v>19659</v>
      </c>
    </row>
    <row r="205" spans="1:5" ht="14.55" customHeight="1" x14ac:dyDescent="0.3">
      <c r="A205" s="31"/>
      <c r="B205" s="79" t="s">
        <v>149</v>
      </c>
      <c r="C205" s="80">
        <f>C206+C209</f>
        <v>93521</v>
      </c>
      <c r="D205" s="80">
        <f>D206+D209</f>
        <v>100521</v>
      </c>
      <c r="E205" s="80">
        <f>E206+E209</f>
        <v>94318</v>
      </c>
    </row>
    <row r="206" spans="1:5" ht="14.55" customHeight="1" x14ac:dyDescent="0.3">
      <c r="A206" s="31"/>
      <c r="B206" s="79" t="s">
        <v>150</v>
      </c>
      <c r="C206" s="80">
        <f>C207+C208</f>
        <v>66114</v>
      </c>
      <c r="D206" s="80">
        <f>D207+D208</f>
        <v>71114</v>
      </c>
      <c r="E206" s="80">
        <f>E207+E208</f>
        <v>64953</v>
      </c>
    </row>
    <row r="207" spans="1:5" ht="14.55" customHeight="1" x14ac:dyDescent="0.3">
      <c r="A207" s="31"/>
      <c r="B207" s="79" t="s">
        <v>14</v>
      </c>
      <c r="C207" s="80">
        <v>0</v>
      </c>
      <c r="D207" s="80">
        <v>5000</v>
      </c>
      <c r="E207" s="80">
        <v>5000</v>
      </c>
    </row>
    <row r="208" spans="1:5" ht="14.55" customHeight="1" x14ac:dyDescent="0.3">
      <c r="A208" s="31"/>
      <c r="B208" s="79" t="s">
        <v>16</v>
      </c>
      <c r="C208" s="80">
        <v>66114</v>
      </c>
      <c r="D208" s="80">
        <v>66114</v>
      </c>
      <c r="E208" s="80">
        <v>59953</v>
      </c>
    </row>
    <row r="209" spans="1:5" ht="14.55" customHeight="1" x14ac:dyDescent="0.3">
      <c r="A209" s="31"/>
      <c r="B209" s="79" t="s">
        <v>151</v>
      </c>
      <c r="C209" s="80">
        <f>C210</f>
        <v>27407</v>
      </c>
      <c r="D209" s="80">
        <f>D210</f>
        <v>29407</v>
      </c>
      <c r="E209" s="80">
        <f>E210</f>
        <v>29365</v>
      </c>
    </row>
    <row r="210" spans="1:5" ht="14.55" customHeight="1" x14ac:dyDescent="0.3">
      <c r="A210" s="31"/>
      <c r="B210" s="79" t="s">
        <v>16</v>
      </c>
      <c r="C210" s="80">
        <v>27407</v>
      </c>
      <c r="D210" s="80">
        <v>29407</v>
      </c>
      <c r="E210" s="80">
        <v>29365</v>
      </c>
    </row>
    <row r="211" spans="1:5" ht="14.55" customHeight="1" x14ac:dyDescent="0.3">
      <c r="A211" s="31"/>
      <c r="B211" s="79" t="s">
        <v>152</v>
      </c>
      <c r="C211" s="80">
        <f>C212</f>
        <v>35302</v>
      </c>
      <c r="D211" s="80">
        <f>D212</f>
        <v>35302</v>
      </c>
      <c r="E211" s="80">
        <f>E212</f>
        <v>34512</v>
      </c>
    </row>
    <row r="212" spans="1:5" ht="14.55" customHeight="1" x14ac:dyDescent="0.3">
      <c r="A212" s="31"/>
      <c r="B212" s="79" t="s">
        <v>16</v>
      </c>
      <c r="C212" s="80">
        <v>35302</v>
      </c>
      <c r="D212" s="80">
        <v>35302</v>
      </c>
      <c r="E212" s="80">
        <v>34512</v>
      </c>
    </row>
    <row r="213" spans="1:5" ht="14.55" customHeight="1" x14ac:dyDescent="0.3">
      <c r="A213" s="31"/>
      <c r="B213" s="79" t="s">
        <v>153</v>
      </c>
      <c r="C213" s="80">
        <f>C214</f>
        <v>62114</v>
      </c>
      <c r="D213" s="80">
        <f>D214</f>
        <v>77971</v>
      </c>
      <c r="E213" s="80">
        <f>E214</f>
        <v>75600</v>
      </c>
    </row>
    <row r="214" spans="1:5" ht="14.55" customHeight="1" x14ac:dyDescent="0.3">
      <c r="A214" s="31"/>
      <c r="B214" s="79" t="s">
        <v>14</v>
      </c>
      <c r="C214" s="80">
        <v>62114</v>
      </c>
      <c r="D214" s="80">
        <v>77971</v>
      </c>
      <c r="E214" s="80">
        <v>75600</v>
      </c>
    </row>
    <row r="215" spans="1:5" ht="14.55" customHeight="1" x14ac:dyDescent="0.3">
      <c r="A215" s="31"/>
      <c r="B215" s="65" t="s">
        <v>154</v>
      </c>
      <c r="C215" s="78">
        <f>C216+C217</f>
        <v>86865</v>
      </c>
      <c r="D215" s="78">
        <f>D216+D217</f>
        <v>140420</v>
      </c>
      <c r="E215" s="78">
        <f>E216+E217</f>
        <v>136043</v>
      </c>
    </row>
    <row r="216" spans="1:5" ht="14.55" customHeight="1" x14ac:dyDescent="0.3">
      <c r="A216" s="31"/>
      <c r="B216" s="65" t="s">
        <v>14</v>
      </c>
      <c r="C216" s="78">
        <v>76865</v>
      </c>
      <c r="D216" s="78">
        <v>73822</v>
      </c>
      <c r="E216" s="78">
        <v>69445</v>
      </c>
    </row>
    <row r="217" spans="1:5" ht="14.55" customHeight="1" x14ac:dyDescent="0.3">
      <c r="A217" s="31"/>
      <c r="B217" s="65" t="s">
        <v>16</v>
      </c>
      <c r="C217" s="78">
        <v>10000</v>
      </c>
      <c r="D217" s="78">
        <v>66598</v>
      </c>
      <c r="E217" s="78">
        <v>66598</v>
      </c>
    </row>
    <row r="218" spans="1:5" ht="14.55" customHeight="1" x14ac:dyDescent="0.3">
      <c r="A218" s="31"/>
      <c r="B218" s="65" t="s">
        <v>155</v>
      </c>
      <c r="C218" s="78">
        <f>C219</f>
        <v>480</v>
      </c>
      <c r="D218" s="78">
        <f>D219</f>
        <v>480</v>
      </c>
      <c r="E218" s="78">
        <f>E219</f>
        <v>0</v>
      </c>
    </row>
    <row r="219" spans="1:5" ht="14.55" customHeight="1" x14ac:dyDescent="0.3">
      <c r="A219" s="31"/>
      <c r="B219" s="65" t="s">
        <v>16</v>
      </c>
      <c r="C219" s="78">
        <v>480</v>
      </c>
      <c r="D219" s="78">
        <v>480</v>
      </c>
      <c r="E219" s="78">
        <v>0</v>
      </c>
    </row>
    <row r="220" spans="1:5" ht="14.55" customHeight="1" x14ac:dyDescent="0.3">
      <c r="A220" s="31"/>
      <c r="B220" s="65" t="s">
        <v>156</v>
      </c>
      <c r="C220" s="78">
        <f>C221+C222</f>
        <v>9611</v>
      </c>
      <c r="D220" s="78">
        <f>D221+D222</f>
        <v>9453</v>
      </c>
      <c r="E220" s="78">
        <f>E221+E222</f>
        <v>6112</v>
      </c>
    </row>
    <row r="221" spans="1:5" ht="14.55" customHeight="1" x14ac:dyDescent="0.3">
      <c r="A221" s="31"/>
      <c r="B221" s="65" t="s">
        <v>14</v>
      </c>
      <c r="C221" s="78">
        <v>8611</v>
      </c>
      <c r="D221" s="78">
        <v>8453</v>
      </c>
      <c r="E221" s="78">
        <v>5592</v>
      </c>
    </row>
    <row r="222" spans="1:5" ht="14.55" customHeight="1" x14ac:dyDescent="0.3">
      <c r="A222" s="31"/>
      <c r="B222" s="65" t="s">
        <v>16</v>
      </c>
      <c r="C222" s="78">
        <v>1000</v>
      </c>
      <c r="D222" s="78">
        <v>1000</v>
      </c>
      <c r="E222" s="78">
        <v>520</v>
      </c>
    </row>
    <row r="223" spans="1:5" ht="14.55" customHeight="1" x14ac:dyDescent="0.3">
      <c r="A223" s="31"/>
      <c r="B223" s="65" t="s">
        <v>157</v>
      </c>
      <c r="C223" s="78">
        <f>C224</f>
        <v>86856</v>
      </c>
      <c r="D223" s="78">
        <f>D224</f>
        <v>86856</v>
      </c>
      <c r="E223" s="78">
        <f>E224</f>
        <v>86524</v>
      </c>
    </row>
    <row r="224" spans="1:5" ht="14.55" customHeight="1" x14ac:dyDescent="0.3">
      <c r="A224" s="31"/>
      <c r="B224" s="65" t="s">
        <v>16</v>
      </c>
      <c r="C224" s="78">
        <v>86856</v>
      </c>
      <c r="D224" s="78">
        <v>86856</v>
      </c>
      <c r="E224" s="78">
        <v>86524</v>
      </c>
    </row>
    <row r="225" spans="1:5" ht="14.55" customHeight="1" x14ac:dyDescent="0.3">
      <c r="A225" s="1"/>
      <c r="B225" s="87"/>
      <c r="C225" s="88"/>
      <c r="D225" s="89"/>
      <c r="E225" s="89"/>
    </row>
    <row r="226" spans="1:5" ht="14.55" customHeight="1" x14ac:dyDescent="0.3">
      <c r="A226" s="1"/>
      <c r="B226" s="90" t="s">
        <v>17</v>
      </c>
      <c r="C226" s="91">
        <f>C33-C75</f>
        <v>685922</v>
      </c>
      <c r="D226" s="91">
        <f>D33-D75</f>
        <v>893806</v>
      </c>
      <c r="E226" s="91">
        <f>E33-E75</f>
        <v>1383775</v>
      </c>
    </row>
    <row r="227" spans="1:5" ht="14.55" customHeight="1" x14ac:dyDescent="0.3">
      <c r="A227" s="1"/>
      <c r="B227" s="90"/>
      <c r="C227" s="92"/>
      <c r="D227" s="92"/>
      <c r="E227" s="92"/>
    </row>
    <row r="228" spans="1:5" ht="14.55" customHeight="1" x14ac:dyDescent="0.3">
      <c r="A228" s="1"/>
      <c r="B228" s="93" t="s">
        <v>158</v>
      </c>
      <c r="C228" s="51" t="s">
        <v>2</v>
      </c>
      <c r="D228" s="51" t="s">
        <v>3</v>
      </c>
      <c r="E228" s="51" t="s">
        <v>4</v>
      </c>
    </row>
    <row r="229" spans="1:5" ht="14.55" customHeight="1" x14ac:dyDescent="0.3">
      <c r="A229" s="1"/>
      <c r="B229" s="94" t="s">
        <v>159</v>
      </c>
      <c r="C229" s="95">
        <f>C230+C244+C245+C246+C248</f>
        <v>-1727342</v>
      </c>
      <c r="D229" s="95">
        <f>D230+D244+D245+D246+D248</f>
        <v>-1955226</v>
      </c>
      <c r="E229" s="95">
        <f>E230+E244+E245+E246+E248+E247</f>
        <v>-1259564</v>
      </c>
    </row>
    <row r="230" spans="1:5" ht="14.55" customHeight="1" x14ac:dyDescent="0.3">
      <c r="A230" s="1"/>
      <c r="B230" s="96" t="s">
        <v>160</v>
      </c>
      <c r="C230" s="97">
        <f>C233+C242+C236+C234+C239+C235+C231+C240+C241+C237+C232+C243</f>
        <v>-2982282</v>
      </c>
      <c r="D230" s="97">
        <f>D233+D242+D236+D234+D239+D235+D231+D240+D241+D237+D238+D243+D232</f>
        <v>-3376308</v>
      </c>
      <c r="E230" s="97">
        <f>E233+E242+E236+E234+E239+E235+E231+E240+E241+E237+E238+E243+E232</f>
        <v>-2470384</v>
      </c>
    </row>
    <row r="231" spans="1:5" ht="14.55" customHeight="1" x14ac:dyDescent="0.3">
      <c r="A231" s="1"/>
      <c r="B231" s="31" t="s">
        <v>161</v>
      </c>
      <c r="C231" s="98">
        <v>0</v>
      </c>
      <c r="D231" s="98">
        <v>-29976</v>
      </c>
      <c r="E231" s="98">
        <v>-29759</v>
      </c>
    </row>
    <row r="232" spans="1:5" ht="14.55" customHeight="1" x14ac:dyDescent="0.3">
      <c r="A232" s="1"/>
      <c r="B232" s="31" t="s">
        <v>162</v>
      </c>
      <c r="C232" s="98">
        <v>-5000</v>
      </c>
      <c r="D232" s="98">
        <v>-5000</v>
      </c>
      <c r="E232" s="98">
        <v>-4345</v>
      </c>
    </row>
    <row r="233" spans="1:5" ht="14.55" customHeight="1" x14ac:dyDescent="0.3">
      <c r="A233" s="1"/>
      <c r="B233" s="99" t="s">
        <v>93</v>
      </c>
      <c r="C233" s="98">
        <v>-1963800</v>
      </c>
      <c r="D233" s="98">
        <v>-2146265</v>
      </c>
      <c r="E233" s="98">
        <v>-1763843</v>
      </c>
    </row>
    <row r="234" spans="1:5" ht="14.55" customHeight="1" x14ac:dyDescent="0.3">
      <c r="A234" s="1"/>
      <c r="B234" s="99" t="s">
        <v>163</v>
      </c>
      <c r="C234" s="98">
        <v>-91000</v>
      </c>
      <c r="D234" s="98">
        <v>-115000</v>
      </c>
      <c r="E234" s="98">
        <v>-106188</v>
      </c>
    </row>
    <row r="235" spans="1:5" ht="14.55" customHeight="1" x14ac:dyDescent="0.3">
      <c r="A235" s="1"/>
      <c r="B235" s="99" t="s">
        <v>101</v>
      </c>
      <c r="C235" s="98">
        <v>-45500</v>
      </c>
      <c r="D235" s="98">
        <v>-57500</v>
      </c>
      <c r="E235" s="98">
        <v>-56736</v>
      </c>
    </row>
    <row r="236" spans="1:5" ht="14.55" customHeight="1" x14ac:dyDescent="0.3">
      <c r="A236" s="1"/>
      <c r="B236" s="99" t="s">
        <v>99</v>
      </c>
      <c r="C236" s="98">
        <v>-20000</v>
      </c>
      <c r="D236" s="98">
        <v>-48914</v>
      </c>
      <c r="E236" s="98">
        <v>-48912</v>
      </c>
    </row>
    <row r="237" spans="1:5" ht="14.55" customHeight="1" x14ac:dyDescent="0.3">
      <c r="A237" s="1"/>
      <c r="B237" s="99" t="s">
        <v>164</v>
      </c>
      <c r="C237" s="98">
        <v>-6957</v>
      </c>
      <c r="D237" s="98">
        <v>-9710</v>
      </c>
      <c r="E237" s="98">
        <v>-9710</v>
      </c>
    </row>
    <row r="238" spans="1:5" ht="14.55" customHeight="1" x14ac:dyDescent="0.3">
      <c r="A238" s="1"/>
      <c r="B238" s="99" t="s">
        <v>124</v>
      </c>
      <c r="C238" s="98">
        <v>0</v>
      </c>
      <c r="D238" s="98">
        <v>-10000</v>
      </c>
      <c r="E238" s="98">
        <v>0</v>
      </c>
    </row>
    <row r="239" spans="1:5" ht="14.55" customHeight="1" x14ac:dyDescent="0.3">
      <c r="A239" s="1"/>
      <c r="B239" s="99" t="s">
        <v>165</v>
      </c>
      <c r="C239" s="98">
        <v>-354700</v>
      </c>
      <c r="D239" s="98">
        <v>-336000</v>
      </c>
      <c r="E239" s="98">
        <v>-290082</v>
      </c>
    </row>
    <row r="240" spans="1:5" ht="14.55" customHeight="1" x14ac:dyDescent="0.3">
      <c r="A240" s="1"/>
      <c r="B240" s="99" t="s">
        <v>166</v>
      </c>
      <c r="C240" s="98">
        <v>-10000</v>
      </c>
      <c r="D240" s="98">
        <v>-10000</v>
      </c>
      <c r="E240" s="98">
        <v>0</v>
      </c>
    </row>
    <row r="241" spans="1:5" ht="14.55" customHeight="1" x14ac:dyDescent="0.3">
      <c r="A241" s="1"/>
      <c r="B241" s="99" t="s">
        <v>167</v>
      </c>
      <c r="C241" s="98">
        <v>-10000</v>
      </c>
      <c r="D241" s="98">
        <v>-10000</v>
      </c>
      <c r="E241" s="98">
        <v>0</v>
      </c>
    </row>
    <row r="242" spans="1:5" ht="14.55" customHeight="1" x14ac:dyDescent="0.3">
      <c r="A242" s="1"/>
      <c r="B242" s="65" t="s">
        <v>168</v>
      </c>
      <c r="C242" s="98">
        <v>-10000</v>
      </c>
      <c r="D242" s="98">
        <v>-10000</v>
      </c>
      <c r="E242" s="98">
        <v>-8075</v>
      </c>
    </row>
    <row r="243" spans="1:5" ht="14.55" customHeight="1" x14ac:dyDescent="0.3">
      <c r="A243" s="1"/>
      <c r="B243" s="65" t="s">
        <v>138</v>
      </c>
      <c r="C243" s="98">
        <v>-465325</v>
      </c>
      <c r="D243" s="98">
        <v>-587943</v>
      </c>
      <c r="E243" s="98">
        <v>-152734</v>
      </c>
    </row>
    <row r="244" spans="1:5" x14ac:dyDescent="0.3">
      <c r="A244" s="1"/>
      <c r="B244" s="96" t="s">
        <v>169</v>
      </c>
      <c r="C244" s="97">
        <v>5100</v>
      </c>
      <c r="D244" s="97">
        <v>0</v>
      </c>
      <c r="E244" s="97">
        <v>0</v>
      </c>
    </row>
    <row r="245" spans="1:5" x14ac:dyDescent="0.3">
      <c r="A245" s="1"/>
      <c r="B245" s="96" t="s">
        <v>170</v>
      </c>
      <c r="C245" s="97">
        <v>1338947</v>
      </c>
      <c r="D245" s="97">
        <v>1520237</v>
      </c>
      <c r="E245" s="97">
        <v>1361691</v>
      </c>
    </row>
    <row r="246" spans="1:5" x14ac:dyDescent="0.3">
      <c r="A246" s="1"/>
      <c r="B246" s="96" t="s">
        <v>171</v>
      </c>
      <c r="C246" s="97">
        <v>-61660</v>
      </c>
      <c r="D246" s="97">
        <v>-71708</v>
      </c>
      <c r="E246" s="97">
        <v>-47155</v>
      </c>
    </row>
    <row r="247" spans="1:5" x14ac:dyDescent="0.3">
      <c r="A247" s="1"/>
      <c r="B247" s="96" t="s">
        <v>172</v>
      </c>
      <c r="C247" s="97">
        <v>0</v>
      </c>
      <c r="D247" s="97">
        <v>0</v>
      </c>
      <c r="E247" s="97">
        <v>-78400</v>
      </c>
    </row>
    <row r="248" spans="1:5" x14ac:dyDescent="0.3">
      <c r="A248" s="1"/>
      <c r="B248" s="96" t="s">
        <v>173</v>
      </c>
      <c r="C248" s="97">
        <v>-27447</v>
      </c>
      <c r="D248" s="97">
        <v>-27447</v>
      </c>
      <c r="E248" s="97">
        <v>-25316</v>
      </c>
    </row>
    <row r="249" spans="1:5" x14ac:dyDescent="0.3">
      <c r="A249" s="1"/>
      <c r="B249" s="31"/>
      <c r="C249" s="100"/>
      <c r="D249" s="100"/>
      <c r="E249" s="100"/>
    </row>
    <row r="250" spans="1:5" x14ac:dyDescent="0.3">
      <c r="A250" s="1"/>
      <c r="B250" s="96" t="s">
        <v>174</v>
      </c>
      <c r="C250" s="101">
        <f>C226+C229</f>
        <v>-1041420</v>
      </c>
      <c r="D250" s="101">
        <f>D226+D229</f>
        <v>-1061420</v>
      </c>
      <c r="E250" s="101">
        <f>E226+E229</f>
        <v>124211</v>
      </c>
    </row>
    <row r="251" spans="1:5" x14ac:dyDescent="0.3">
      <c r="A251" s="1"/>
      <c r="B251" s="31"/>
      <c r="C251" s="100"/>
      <c r="D251" s="100"/>
      <c r="E251" s="100"/>
    </row>
    <row r="252" spans="1:5" ht="27" x14ac:dyDescent="0.3">
      <c r="A252" s="1"/>
      <c r="B252" s="93" t="s">
        <v>175</v>
      </c>
      <c r="C252" s="51" t="s">
        <v>2</v>
      </c>
      <c r="D252" s="51" t="s">
        <v>3</v>
      </c>
      <c r="E252" s="51" t="s">
        <v>4</v>
      </c>
    </row>
    <row r="253" spans="1:5" x14ac:dyDescent="0.3">
      <c r="A253" s="1"/>
      <c r="B253" s="94" t="s">
        <v>28</v>
      </c>
      <c r="C253" s="102">
        <f>C255+C254</f>
        <v>190410</v>
      </c>
      <c r="D253" s="102">
        <f>D255+D254</f>
        <v>190410</v>
      </c>
      <c r="E253" s="102">
        <f>E255+E254</f>
        <v>190409</v>
      </c>
    </row>
    <row r="254" spans="1:5" x14ac:dyDescent="0.3">
      <c r="A254" s="1"/>
      <c r="B254" s="103" t="s">
        <v>176</v>
      </c>
      <c r="C254" s="104">
        <v>500000</v>
      </c>
      <c r="D254" s="104">
        <v>500000</v>
      </c>
      <c r="E254" s="104">
        <v>500000</v>
      </c>
    </row>
    <row r="255" spans="1:5" x14ac:dyDescent="0.3">
      <c r="A255" s="1"/>
      <c r="B255" s="31" t="s">
        <v>30</v>
      </c>
      <c r="C255" s="98">
        <v>-309590</v>
      </c>
      <c r="D255" s="98">
        <v>-309590</v>
      </c>
      <c r="E255" s="98">
        <v>-309591</v>
      </c>
    </row>
    <row r="256" spans="1:5" x14ac:dyDescent="0.3">
      <c r="A256" s="1"/>
      <c r="B256" s="31"/>
      <c r="C256" s="100"/>
      <c r="D256" s="100"/>
      <c r="E256" s="100"/>
    </row>
    <row r="257" spans="1:5" ht="27" x14ac:dyDescent="0.3">
      <c r="A257" s="1"/>
      <c r="B257" s="93" t="s">
        <v>177</v>
      </c>
      <c r="C257" s="51" t="s">
        <v>2</v>
      </c>
      <c r="D257" s="51" t="s">
        <v>3</v>
      </c>
      <c r="E257" s="51" t="s">
        <v>4</v>
      </c>
    </row>
    <row r="258" spans="1:5" x14ac:dyDescent="0.3">
      <c r="A258" s="1"/>
      <c r="B258" s="94" t="s">
        <v>32</v>
      </c>
      <c r="C258" s="105">
        <f>C259</f>
        <v>-700210</v>
      </c>
      <c r="D258" s="105">
        <f>D259</f>
        <v>-720210</v>
      </c>
      <c r="E258" s="105">
        <f>E259</f>
        <v>807925</v>
      </c>
    </row>
    <row r="259" spans="1:5" x14ac:dyDescent="0.3">
      <c r="A259" s="1"/>
      <c r="B259" s="31" t="s">
        <v>33</v>
      </c>
      <c r="C259" s="106">
        <v>-700210</v>
      </c>
      <c r="D259" s="106">
        <v>-720210</v>
      </c>
      <c r="E259" s="106">
        <v>807925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7AA4-DBFD-4876-87BB-69B4632B1EB3}">
  <dimension ref="A1:G260"/>
  <sheetViews>
    <sheetView topLeftCell="A17" workbookViewId="0">
      <selection activeCell="G29" sqref="G29"/>
    </sheetView>
  </sheetViews>
  <sheetFormatPr defaultRowHeight="14.4" x14ac:dyDescent="0.3"/>
  <cols>
    <col min="2" max="2" width="32.5546875" customWidth="1"/>
    <col min="3" max="3" width="13.77734375" customWidth="1"/>
    <col min="4" max="4" width="13.88671875" customWidth="1"/>
    <col min="5" max="5" width="16" customWidth="1"/>
  </cols>
  <sheetData>
    <row r="1" spans="1:5" ht="15.6" x14ac:dyDescent="0.3">
      <c r="A1" s="1"/>
      <c r="B1" s="2" t="s">
        <v>178</v>
      </c>
      <c r="C1" s="3"/>
      <c r="D1" s="3"/>
      <c r="E1" s="3"/>
    </row>
    <row r="2" spans="1:5" ht="15" thickBot="1" x14ac:dyDescent="0.35">
      <c r="A2" s="1"/>
      <c r="B2" s="3"/>
      <c r="C2" s="3"/>
      <c r="D2" s="3"/>
      <c r="E2" s="3"/>
    </row>
    <row r="3" spans="1:5" ht="27" x14ac:dyDescent="0.3">
      <c r="A3" s="4"/>
      <c r="B3" s="5" t="s">
        <v>1</v>
      </c>
      <c r="C3" s="6" t="s">
        <v>2</v>
      </c>
      <c r="D3" s="6" t="s">
        <v>3</v>
      </c>
      <c r="E3" s="7" t="s">
        <v>4</v>
      </c>
    </row>
    <row r="4" spans="1:5" x14ac:dyDescent="0.3">
      <c r="A4" s="8" t="s">
        <v>5</v>
      </c>
      <c r="B4" s="9" t="s">
        <v>6</v>
      </c>
      <c r="C4" s="10">
        <f>SUM(C5+C6+C7+C8)</f>
        <v>6640401</v>
      </c>
      <c r="D4" s="11">
        <f>SUM(D5+D6+D7+D8)</f>
        <v>6823395</v>
      </c>
      <c r="E4" s="12">
        <f>SUM(E5+E6+E7+E8)</f>
        <v>7162972</v>
      </c>
    </row>
    <row r="5" spans="1:5" x14ac:dyDescent="0.3">
      <c r="A5" s="13">
        <v>30</v>
      </c>
      <c r="B5" s="14" t="s">
        <v>7</v>
      </c>
      <c r="C5" s="15">
        <v>4202053</v>
      </c>
      <c r="D5" s="15">
        <v>4223906</v>
      </c>
      <c r="E5" s="16">
        <v>4572619</v>
      </c>
    </row>
    <row r="6" spans="1:5" x14ac:dyDescent="0.3">
      <c r="A6" s="13">
        <v>32</v>
      </c>
      <c r="B6" s="14" t="s">
        <v>8</v>
      </c>
      <c r="C6" s="15">
        <v>336851</v>
      </c>
      <c r="D6" s="15">
        <v>369738</v>
      </c>
      <c r="E6" s="16">
        <v>351373</v>
      </c>
    </row>
    <row r="7" spans="1:5" x14ac:dyDescent="0.3">
      <c r="A7" s="13">
        <v>35</v>
      </c>
      <c r="B7" s="14" t="s">
        <v>9</v>
      </c>
      <c r="C7" s="15">
        <v>2086497</v>
      </c>
      <c r="D7" s="15">
        <v>2214751</v>
      </c>
      <c r="E7" s="16">
        <v>2218733</v>
      </c>
    </row>
    <row r="8" spans="1:5" x14ac:dyDescent="0.3">
      <c r="A8" s="13">
        <v>38</v>
      </c>
      <c r="B8" s="14" t="s">
        <v>10</v>
      </c>
      <c r="C8" s="15">
        <v>15000</v>
      </c>
      <c r="D8" s="15">
        <v>15000</v>
      </c>
      <c r="E8" s="16">
        <v>20247</v>
      </c>
    </row>
    <row r="9" spans="1:5" x14ac:dyDescent="0.3">
      <c r="A9" s="17" t="s">
        <v>11</v>
      </c>
      <c r="B9" s="9" t="s">
        <v>12</v>
      </c>
      <c r="C9" s="10">
        <f>SUM(C10:C11)</f>
        <v>6412116</v>
      </c>
      <c r="D9" s="10">
        <f>SUM(D10:D11)</f>
        <v>6596138</v>
      </c>
      <c r="E9" s="18">
        <f>SUM(E10:E11)</f>
        <v>6114874</v>
      </c>
    </row>
    <row r="10" spans="1:5" x14ac:dyDescent="0.3">
      <c r="A10" s="19" t="s">
        <v>13</v>
      </c>
      <c r="B10" s="20" t="s">
        <v>14</v>
      </c>
      <c r="C10" s="21">
        <v>339217</v>
      </c>
      <c r="D10" s="21">
        <v>346683</v>
      </c>
      <c r="E10" s="22">
        <v>332854</v>
      </c>
    </row>
    <row r="11" spans="1:5" x14ac:dyDescent="0.3">
      <c r="A11" s="19" t="s">
        <v>15</v>
      </c>
      <c r="B11" s="20" t="s">
        <v>16</v>
      </c>
      <c r="C11" s="21">
        <v>6072899</v>
      </c>
      <c r="D11" s="21">
        <v>6249455</v>
      </c>
      <c r="E11" s="22">
        <v>5782020</v>
      </c>
    </row>
    <row r="12" spans="1:5" x14ac:dyDescent="0.3">
      <c r="A12" s="23"/>
      <c r="B12" s="24" t="s">
        <v>17</v>
      </c>
      <c r="C12" s="25">
        <f>SUM(C4-C9)</f>
        <v>228285</v>
      </c>
      <c r="D12" s="25">
        <f>SUM(D4-D9)</f>
        <v>227257</v>
      </c>
      <c r="E12" s="26">
        <f>SUM(E4-E9)</f>
        <v>1048098</v>
      </c>
    </row>
    <row r="13" spans="1:5" x14ac:dyDescent="0.3">
      <c r="A13" s="27" t="s">
        <v>18</v>
      </c>
      <c r="B13" s="28" t="s">
        <v>19</v>
      </c>
      <c r="C13" s="29">
        <f>SUM(C14:C19)</f>
        <v>-1745424</v>
      </c>
      <c r="D13" s="29">
        <f>SUM(D14:D19)</f>
        <v>-1744396</v>
      </c>
      <c r="E13" s="30">
        <f>SUM(E14:E19)</f>
        <v>-1608699</v>
      </c>
    </row>
    <row r="14" spans="1:5" x14ac:dyDescent="0.3">
      <c r="A14" s="13">
        <v>38</v>
      </c>
      <c r="B14" s="31" t="s">
        <v>20</v>
      </c>
      <c r="C14" s="21">
        <v>3000</v>
      </c>
      <c r="D14" s="21">
        <v>13900</v>
      </c>
      <c r="E14" s="22">
        <v>15000</v>
      </c>
    </row>
    <row r="15" spans="1:5" x14ac:dyDescent="0.3">
      <c r="A15" s="13">
        <v>155</v>
      </c>
      <c r="B15" s="31" t="s">
        <v>21</v>
      </c>
      <c r="C15" s="21">
        <v>-1962572</v>
      </c>
      <c r="D15" s="21">
        <v>-2107089</v>
      </c>
      <c r="E15" s="22">
        <v>-1986901</v>
      </c>
    </row>
    <row r="16" spans="1:5" x14ac:dyDescent="0.3">
      <c r="A16" s="13">
        <v>3502</v>
      </c>
      <c r="B16" s="31" t="s">
        <v>22</v>
      </c>
      <c r="C16" s="21">
        <v>314266</v>
      </c>
      <c r="D16" s="21">
        <v>456911</v>
      </c>
      <c r="E16" s="22">
        <v>444480</v>
      </c>
    </row>
    <row r="17" spans="1:7" x14ac:dyDescent="0.3">
      <c r="A17" s="13">
        <v>4502</v>
      </c>
      <c r="B17" s="31" t="s">
        <v>23</v>
      </c>
      <c r="C17" s="21">
        <v>-69140</v>
      </c>
      <c r="D17" s="21">
        <v>-77140</v>
      </c>
      <c r="E17" s="22">
        <v>-52652</v>
      </c>
    </row>
    <row r="18" spans="1:7" x14ac:dyDescent="0.3">
      <c r="A18" s="13">
        <v>151</v>
      </c>
      <c r="B18" s="31" t="s">
        <v>24</v>
      </c>
      <c r="C18" s="21">
        <v>0</v>
      </c>
      <c r="D18" s="21">
        <v>0</v>
      </c>
      <c r="E18" s="22">
        <v>0</v>
      </c>
    </row>
    <row r="19" spans="1:7" x14ac:dyDescent="0.3">
      <c r="A19" s="13">
        <v>65</v>
      </c>
      <c r="B19" s="31" t="s">
        <v>25</v>
      </c>
      <c r="C19" s="21">
        <v>-30978</v>
      </c>
      <c r="D19" s="21">
        <v>-30978</v>
      </c>
      <c r="E19" s="22">
        <v>-28626</v>
      </c>
    </row>
    <row r="20" spans="1:7" x14ac:dyDescent="0.3">
      <c r="A20" s="23"/>
      <c r="B20" s="24" t="s">
        <v>26</v>
      </c>
      <c r="C20" s="25">
        <f>SUM(C12:C13)</f>
        <v>-1517139</v>
      </c>
      <c r="D20" s="25">
        <f>SUM(D12:D13)</f>
        <v>-1517139</v>
      </c>
      <c r="E20" s="26">
        <f>SUM(E12:E13)</f>
        <v>-560601</v>
      </c>
    </row>
    <row r="21" spans="1:7" x14ac:dyDescent="0.3">
      <c r="A21" s="27" t="s">
        <v>27</v>
      </c>
      <c r="B21" s="28" t="s">
        <v>28</v>
      </c>
      <c r="C21" s="29">
        <f>SUM(C22:C23)</f>
        <v>283675</v>
      </c>
      <c r="D21" s="29">
        <f>SUM(D22:D23)</f>
        <v>283675</v>
      </c>
      <c r="E21" s="30">
        <f>SUM(E22:E23)</f>
        <v>283675</v>
      </c>
    </row>
    <row r="22" spans="1:7" x14ac:dyDescent="0.3">
      <c r="A22" s="13">
        <v>205</v>
      </c>
      <c r="B22" s="31" t="s">
        <v>29</v>
      </c>
      <c r="C22" s="21">
        <v>600000</v>
      </c>
      <c r="D22" s="21">
        <v>600000</v>
      </c>
      <c r="E22" s="22">
        <v>600000</v>
      </c>
    </row>
    <row r="23" spans="1:7" x14ac:dyDescent="0.3">
      <c r="A23" s="13">
        <v>2081</v>
      </c>
      <c r="B23" s="31" t="s">
        <v>30</v>
      </c>
      <c r="C23" s="21">
        <v>-316325</v>
      </c>
      <c r="D23" s="21">
        <v>-316325</v>
      </c>
      <c r="E23" s="22">
        <v>-316325</v>
      </c>
    </row>
    <row r="24" spans="1:7" x14ac:dyDescent="0.3">
      <c r="A24" s="27" t="s">
        <v>31</v>
      </c>
      <c r="B24" s="28" t="s">
        <v>32</v>
      </c>
      <c r="C24" s="29">
        <f>SUM(C25)</f>
        <v>-1116344</v>
      </c>
      <c r="D24" s="29">
        <v>-1116344</v>
      </c>
      <c r="E24" s="30">
        <v>-150820</v>
      </c>
    </row>
    <row r="25" spans="1:7" x14ac:dyDescent="0.3">
      <c r="A25" s="13">
        <v>1001</v>
      </c>
      <c r="B25" s="32" t="s">
        <v>33</v>
      </c>
      <c r="C25" s="15">
        <v>-1116344</v>
      </c>
      <c r="D25" s="147">
        <v>-1116344</v>
      </c>
      <c r="E25" s="148">
        <v>-150820</v>
      </c>
    </row>
    <row r="26" spans="1:7" x14ac:dyDescent="0.3">
      <c r="A26" s="13"/>
      <c r="B26" s="31"/>
      <c r="C26" s="21"/>
      <c r="D26" s="21"/>
      <c r="E26" s="22"/>
    </row>
    <row r="27" spans="1:7" ht="49.2" customHeight="1" x14ac:dyDescent="0.3">
      <c r="A27" s="35"/>
      <c r="B27" s="36" t="s">
        <v>34</v>
      </c>
      <c r="C27" s="37">
        <v>117120</v>
      </c>
      <c r="D27" s="37">
        <v>117120</v>
      </c>
      <c r="E27" s="38">
        <v>126106</v>
      </c>
    </row>
    <row r="28" spans="1:7" ht="15" thickBot="1" x14ac:dyDescent="0.35">
      <c r="A28" s="39"/>
      <c r="B28" s="40"/>
      <c r="C28" s="41"/>
      <c r="D28" s="41"/>
      <c r="E28" s="42"/>
    </row>
    <row r="29" spans="1:7" ht="15" thickBot="1" x14ac:dyDescent="0.35">
      <c r="A29" s="43"/>
      <c r="B29" s="44" t="s">
        <v>35</v>
      </c>
      <c r="C29" s="45">
        <f>SUM(C4+C14+C16+J17+C22-C25+C27)</f>
        <v>8791131</v>
      </c>
      <c r="D29" s="45">
        <f>SUM(D4+D14+D16+K17+D22-D25+D27)</f>
        <v>9127670</v>
      </c>
      <c r="E29" s="46">
        <f>SUM(E4+E14+E16+L17+E22-E25+E27)</f>
        <v>8499378</v>
      </c>
      <c r="G29" s="291"/>
    </row>
    <row r="30" spans="1:7" x14ac:dyDescent="0.3">
      <c r="A30" s="1"/>
      <c r="B30" s="1"/>
      <c r="C30" s="47">
        <f>SUM(C9-C15-C17-C23-C19)</f>
        <v>8791131</v>
      </c>
      <c r="D30" s="47">
        <f>SUM(D9-D15-D17-D23-D19)</f>
        <v>9127670</v>
      </c>
      <c r="E30" s="47">
        <f>SUM(E9-E15-E17-E23-E19-E18)</f>
        <v>8499378</v>
      </c>
    </row>
    <row r="31" spans="1:7" x14ac:dyDescent="0.3">
      <c r="A31" s="48"/>
      <c r="B31" s="3"/>
      <c r="C31" s="3"/>
      <c r="D31" s="3"/>
      <c r="E31" s="3"/>
    </row>
    <row r="32" spans="1:7" ht="27" x14ac:dyDescent="0.3">
      <c r="A32" s="49" t="s">
        <v>5</v>
      </c>
      <c r="B32" s="50" t="s">
        <v>36</v>
      </c>
      <c r="C32" s="51" t="s">
        <v>2</v>
      </c>
      <c r="D32" s="51" t="s">
        <v>3</v>
      </c>
      <c r="E32" s="51" t="s">
        <v>4</v>
      </c>
    </row>
    <row r="33" spans="1:5" x14ac:dyDescent="0.3">
      <c r="A33" s="152">
        <v>3</v>
      </c>
      <c r="B33" s="191" t="s">
        <v>37</v>
      </c>
      <c r="C33" s="112">
        <f>C34+C37+C47+C72</f>
        <v>6640401</v>
      </c>
      <c r="D33" s="52">
        <f>D34+D37+D47+D72</f>
        <v>6823395</v>
      </c>
      <c r="E33" s="52">
        <f>E34+E37+E47+E72</f>
        <v>7162972</v>
      </c>
    </row>
    <row r="34" spans="1:5" ht="15" customHeight="1" x14ac:dyDescent="0.3">
      <c r="A34" s="53">
        <v>30</v>
      </c>
      <c r="B34" s="54" t="s">
        <v>38</v>
      </c>
      <c r="C34" s="113">
        <f>C35+C36</f>
        <v>4202053</v>
      </c>
      <c r="D34" s="55">
        <f>D35+D36</f>
        <v>4223906</v>
      </c>
      <c r="E34" s="55">
        <f>E35+E36</f>
        <v>4572619</v>
      </c>
    </row>
    <row r="35" spans="1:5" ht="15" customHeight="1" x14ac:dyDescent="0.3">
      <c r="A35" s="31">
        <v>3000</v>
      </c>
      <c r="B35" s="56" t="s">
        <v>39</v>
      </c>
      <c r="C35" s="98">
        <v>4082053</v>
      </c>
      <c r="D35" s="57">
        <v>4103906</v>
      </c>
      <c r="E35" s="58">
        <v>4454057</v>
      </c>
    </row>
    <row r="36" spans="1:5" ht="15" customHeight="1" x14ac:dyDescent="0.3">
      <c r="A36" s="31">
        <v>3030</v>
      </c>
      <c r="B36" s="56" t="s">
        <v>40</v>
      </c>
      <c r="C36" s="98">
        <v>120000</v>
      </c>
      <c r="D36" s="57">
        <v>120000</v>
      </c>
      <c r="E36" s="58">
        <v>118562</v>
      </c>
    </row>
    <row r="37" spans="1:5" ht="15" customHeight="1" x14ac:dyDescent="0.3">
      <c r="A37" s="53">
        <v>32</v>
      </c>
      <c r="B37" s="54" t="s">
        <v>41</v>
      </c>
      <c r="C37" s="113">
        <f>C38+C39+C40+C41+C42+C43+C45+C46+C44</f>
        <v>336851</v>
      </c>
      <c r="D37" s="113">
        <f>D38+D39+D40+D41+D42+D43+D45+D46+D44</f>
        <v>369738</v>
      </c>
      <c r="E37" s="113">
        <f>E38+E39+E40+E41+E42+E43+E45+E46+E44</f>
        <v>351373</v>
      </c>
    </row>
    <row r="38" spans="1:5" ht="15" customHeight="1" x14ac:dyDescent="0.3">
      <c r="A38" s="31">
        <v>320</v>
      </c>
      <c r="B38" s="56" t="s">
        <v>42</v>
      </c>
      <c r="C38" s="98">
        <v>7000</v>
      </c>
      <c r="D38" s="57">
        <v>7000</v>
      </c>
      <c r="E38" s="58">
        <v>12365</v>
      </c>
    </row>
    <row r="39" spans="1:5" ht="15" customHeight="1" x14ac:dyDescent="0.3">
      <c r="A39" s="31">
        <v>3220</v>
      </c>
      <c r="B39" s="56" t="s">
        <v>43</v>
      </c>
      <c r="C39" s="98">
        <v>202506</v>
      </c>
      <c r="D39" s="57">
        <v>252748</v>
      </c>
      <c r="E39" s="58">
        <v>246804</v>
      </c>
    </row>
    <row r="40" spans="1:5" ht="15" customHeight="1" x14ac:dyDescent="0.3">
      <c r="A40" s="31">
        <v>3221</v>
      </c>
      <c r="B40" s="56" t="s">
        <v>44</v>
      </c>
      <c r="C40" s="98">
        <v>2147</v>
      </c>
      <c r="D40" s="57">
        <v>2982</v>
      </c>
      <c r="E40" s="58">
        <v>2882</v>
      </c>
    </row>
    <row r="41" spans="1:5" ht="15" customHeight="1" x14ac:dyDescent="0.3">
      <c r="A41" s="31">
        <v>3222</v>
      </c>
      <c r="B41" s="56" t="s">
        <v>45</v>
      </c>
      <c r="C41" s="98">
        <v>98625</v>
      </c>
      <c r="D41" s="57">
        <v>80435</v>
      </c>
      <c r="E41" s="58">
        <v>54348</v>
      </c>
    </row>
    <row r="42" spans="1:5" ht="15" customHeight="1" x14ac:dyDescent="0.3">
      <c r="A42" s="31">
        <v>3224</v>
      </c>
      <c r="B42" s="56" t="s">
        <v>46</v>
      </c>
      <c r="C42" s="98">
        <v>639</v>
      </c>
      <c r="D42" s="57">
        <v>639</v>
      </c>
      <c r="E42" s="58">
        <v>473</v>
      </c>
    </row>
    <row r="43" spans="1:5" ht="15" customHeight="1" x14ac:dyDescent="0.3">
      <c r="A43" s="31">
        <v>3233</v>
      </c>
      <c r="B43" s="56" t="s">
        <v>47</v>
      </c>
      <c r="C43" s="98">
        <v>25934</v>
      </c>
      <c r="D43" s="57">
        <v>25934</v>
      </c>
      <c r="E43" s="58">
        <v>34401</v>
      </c>
    </row>
    <row r="44" spans="1:5" ht="15" customHeight="1" x14ac:dyDescent="0.3">
      <c r="A44" s="31">
        <v>3229</v>
      </c>
      <c r="B44" s="56" t="s">
        <v>179</v>
      </c>
      <c r="C44" s="98">
        <v>0</v>
      </c>
      <c r="D44" s="57">
        <v>0</v>
      </c>
      <c r="E44" s="58">
        <v>100</v>
      </c>
    </row>
    <row r="45" spans="1:5" ht="15" customHeight="1" x14ac:dyDescent="0.3">
      <c r="A45" s="31">
        <v>32381</v>
      </c>
      <c r="B45" s="56" t="s">
        <v>48</v>
      </c>
      <c r="C45" s="98">
        <v>0</v>
      </c>
      <c r="D45" s="57">
        <v>0</v>
      </c>
      <c r="E45" s="58">
        <v>0</v>
      </c>
    </row>
    <row r="46" spans="1:5" ht="15" customHeight="1" x14ac:dyDescent="0.3">
      <c r="A46" s="31">
        <v>32389</v>
      </c>
      <c r="B46" s="56" t="s">
        <v>49</v>
      </c>
      <c r="C46" s="98">
        <v>0</v>
      </c>
      <c r="D46" s="57">
        <v>0</v>
      </c>
      <c r="E46" s="58">
        <v>0</v>
      </c>
    </row>
    <row r="47" spans="1:5" ht="15" customHeight="1" x14ac:dyDescent="0.3">
      <c r="A47" s="53">
        <v>35</v>
      </c>
      <c r="B47" s="54" t="s">
        <v>50</v>
      </c>
      <c r="C47" s="113">
        <f>C48+C58</f>
        <v>2086497</v>
      </c>
      <c r="D47" s="55">
        <f>D48+D58</f>
        <v>2214751</v>
      </c>
      <c r="E47" s="55">
        <f>E48+E58</f>
        <v>2218732</v>
      </c>
    </row>
    <row r="48" spans="1:5" ht="15" customHeight="1" x14ac:dyDescent="0.3">
      <c r="A48" s="59">
        <v>3500</v>
      </c>
      <c r="B48" s="60" t="s">
        <v>51</v>
      </c>
      <c r="C48" s="114">
        <f>C49+C50+C51+C52+C53+C54+C56+C57+C55</f>
        <v>31715</v>
      </c>
      <c r="D48" s="61">
        <f>D49+D50+D51+D52+D53+D54+D56+D57+D55</f>
        <v>100367</v>
      </c>
      <c r="E48" s="61">
        <f>E49+E50+E51+E52+E53+E54+E56+E57+E55</f>
        <v>104348</v>
      </c>
    </row>
    <row r="49" spans="1:5" ht="15" customHeight="1" x14ac:dyDescent="0.3">
      <c r="A49" s="62">
        <v>35000002</v>
      </c>
      <c r="B49" s="56" t="s">
        <v>52</v>
      </c>
      <c r="C49" s="98">
        <v>0</v>
      </c>
      <c r="D49" s="57">
        <v>30336</v>
      </c>
      <c r="E49" s="58">
        <v>30336</v>
      </c>
    </row>
    <row r="50" spans="1:5" ht="15" customHeight="1" x14ac:dyDescent="0.3">
      <c r="A50" s="31">
        <v>35000006</v>
      </c>
      <c r="B50" s="56" t="s">
        <v>53</v>
      </c>
      <c r="C50" s="98">
        <v>9175</v>
      </c>
      <c r="D50" s="57">
        <v>11689</v>
      </c>
      <c r="E50" s="58">
        <v>12067</v>
      </c>
    </row>
    <row r="51" spans="1:5" ht="15" customHeight="1" x14ac:dyDescent="0.3">
      <c r="A51" s="31">
        <v>35000008</v>
      </c>
      <c r="B51" s="56" t="s">
        <v>54</v>
      </c>
      <c r="C51" s="98">
        <v>0</v>
      </c>
      <c r="D51" s="57">
        <v>1660</v>
      </c>
      <c r="E51" s="58">
        <v>1660</v>
      </c>
    </row>
    <row r="52" spans="1:5" ht="15" customHeight="1" x14ac:dyDescent="0.3">
      <c r="A52" s="31">
        <v>35000009</v>
      </c>
      <c r="B52" s="56" t="s">
        <v>55</v>
      </c>
      <c r="C52" s="98">
        <v>8000</v>
      </c>
      <c r="D52" s="57">
        <v>8000</v>
      </c>
      <c r="E52" s="58">
        <v>9139</v>
      </c>
    </row>
    <row r="53" spans="1:5" ht="15" customHeight="1" x14ac:dyDescent="0.3">
      <c r="A53" s="31">
        <v>35000010</v>
      </c>
      <c r="B53" s="56" t="s">
        <v>56</v>
      </c>
      <c r="C53" s="98">
        <v>0</v>
      </c>
      <c r="D53" s="57">
        <v>6000</v>
      </c>
      <c r="E53" s="58">
        <v>6000</v>
      </c>
    </row>
    <row r="54" spans="1:5" ht="15" customHeight="1" x14ac:dyDescent="0.3">
      <c r="A54" s="31">
        <v>35000011</v>
      </c>
      <c r="B54" s="56" t="s">
        <v>57</v>
      </c>
      <c r="C54" s="98">
        <v>0</v>
      </c>
      <c r="D54" s="57">
        <v>0</v>
      </c>
      <c r="E54" s="58">
        <v>0</v>
      </c>
    </row>
    <row r="55" spans="1:5" ht="15" customHeight="1" x14ac:dyDescent="0.3">
      <c r="A55" s="31">
        <v>350002</v>
      </c>
      <c r="B55" s="56" t="s">
        <v>180</v>
      </c>
      <c r="C55" s="98">
        <v>12800</v>
      </c>
      <c r="D55" s="57">
        <v>13967</v>
      </c>
      <c r="E55" s="58">
        <v>13859</v>
      </c>
    </row>
    <row r="56" spans="1:5" ht="15" customHeight="1" x14ac:dyDescent="0.3">
      <c r="A56" s="31">
        <v>350003</v>
      </c>
      <c r="B56" s="56" t="s">
        <v>58</v>
      </c>
      <c r="C56" s="98">
        <v>0</v>
      </c>
      <c r="D56" s="57">
        <v>5713</v>
      </c>
      <c r="E56" s="58">
        <v>6823</v>
      </c>
    </row>
    <row r="57" spans="1:5" ht="15" customHeight="1" x14ac:dyDescent="0.3">
      <c r="A57" s="31">
        <v>35008</v>
      </c>
      <c r="B57" s="56" t="s">
        <v>59</v>
      </c>
      <c r="C57" s="98">
        <v>1740</v>
      </c>
      <c r="D57" s="57">
        <v>23002</v>
      </c>
      <c r="E57" s="58">
        <v>24464</v>
      </c>
    </row>
    <row r="58" spans="1:5" ht="15" customHeight="1" x14ac:dyDescent="0.3">
      <c r="A58" s="59">
        <v>352</v>
      </c>
      <c r="B58" s="60" t="s">
        <v>60</v>
      </c>
      <c r="C58" s="115">
        <f>C59+C60</f>
        <v>2054782</v>
      </c>
      <c r="D58" s="63">
        <f>D59+D60</f>
        <v>2114384</v>
      </c>
      <c r="E58" s="63">
        <f>E59+E60</f>
        <v>2114384</v>
      </c>
    </row>
    <row r="59" spans="1:5" ht="15" customHeight="1" x14ac:dyDescent="0.3">
      <c r="A59" s="31">
        <v>3520017</v>
      </c>
      <c r="B59" s="56" t="s">
        <v>61</v>
      </c>
      <c r="C59" s="98">
        <v>649508</v>
      </c>
      <c r="D59" s="57">
        <v>649508</v>
      </c>
      <c r="E59" s="58">
        <v>649508</v>
      </c>
    </row>
    <row r="60" spans="1:5" ht="15" customHeight="1" x14ac:dyDescent="0.3">
      <c r="A60" s="31">
        <v>3520117</v>
      </c>
      <c r="B60" s="56" t="s">
        <v>62</v>
      </c>
      <c r="C60" s="116">
        <f>C61+C62+C63+C64+C65+C66+C67+C68+C69+C70</f>
        <v>1405274</v>
      </c>
      <c r="D60" s="58">
        <f>D61+D62+D63+D64+D65+D66+D67+D68+D69+D70+D71</f>
        <v>1464876</v>
      </c>
      <c r="E60" s="58">
        <f>E61+E62+E63+E64+E65+E66+E67+E68+E69+E70+E71</f>
        <v>1464876</v>
      </c>
    </row>
    <row r="61" spans="1:5" ht="15" customHeight="1" x14ac:dyDescent="0.3">
      <c r="A61" s="31"/>
      <c r="B61" s="56" t="s">
        <v>63</v>
      </c>
      <c r="C61" s="98">
        <v>948034</v>
      </c>
      <c r="D61" s="57">
        <v>954100</v>
      </c>
      <c r="E61" s="58">
        <v>954100</v>
      </c>
    </row>
    <row r="62" spans="1:5" ht="15" customHeight="1" x14ac:dyDescent="0.3">
      <c r="A62" s="31"/>
      <c r="B62" s="56" t="s">
        <v>64</v>
      </c>
      <c r="C62" s="98">
        <v>75775</v>
      </c>
      <c r="D62" s="57">
        <v>75775</v>
      </c>
      <c r="E62" s="58">
        <v>75775</v>
      </c>
    </row>
    <row r="63" spans="1:5" ht="15" customHeight="1" x14ac:dyDescent="0.3">
      <c r="A63" s="31"/>
      <c r="B63" s="56" t="s">
        <v>65</v>
      </c>
      <c r="C63" s="98">
        <v>3319</v>
      </c>
      <c r="D63" s="57">
        <v>5337</v>
      </c>
      <c r="E63" s="58">
        <v>5337</v>
      </c>
    </row>
    <row r="64" spans="1:5" ht="15" customHeight="1" x14ac:dyDescent="0.3">
      <c r="A64" s="31"/>
      <c r="B64" s="56" t="s">
        <v>66</v>
      </c>
      <c r="C64" s="98">
        <v>656</v>
      </c>
      <c r="D64" s="57">
        <v>656</v>
      </c>
      <c r="E64" s="58">
        <v>656</v>
      </c>
    </row>
    <row r="65" spans="1:5" ht="15" customHeight="1" x14ac:dyDescent="0.3">
      <c r="A65" s="31"/>
      <c r="B65" s="56" t="s">
        <v>67</v>
      </c>
      <c r="C65" s="98">
        <v>152179</v>
      </c>
      <c r="D65" s="57">
        <v>152179</v>
      </c>
      <c r="E65" s="58">
        <v>152179</v>
      </c>
    </row>
    <row r="66" spans="1:5" ht="15" customHeight="1" x14ac:dyDescent="0.3">
      <c r="A66" s="31"/>
      <c r="B66" s="56" t="s">
        <v>68</v>
      </c>
      <c r="C66" s="98">
        <v>17479</v>
      </c>
      <c r="D66" s="57">
        <v>17479</v>
      </c>
      <c r="E66" s="58">
        <v>17479</v>
      </c>
    </row>
    <row r="67" spans="1:5" ht="15" customHeight="1" x14ac:dyDescent="0.3">
      <c r="A67" s="31"/>
      <c r="B67" s="56" t="s">
        <v>69</v>
      </c>
      <c r="C67" s="98">
        <v>78195</v>
      </c>
      <c r="D67" s="57">
        <v>78195</v>
      </c>
      <c r="E67" s="58">
        <v>78195</v>
      </c>
    </row>
    <row r="68" spans="1:5" ht="15" customHeight="1" x14ac:dyDescent="0.3">
      <c r="A68" s="31"/>
      <c r="B68" s="56" t="s">
        <v>70</v>
      </c>
      <c r="C68" s="98">
        <v>55665</v>
      </c>
      <c r="D68" s="57">
        <v>55665</v>
      </c>
      <c r="E68" s="58">
        <v>55665</v>
      </c>
    </row>
    <row r="69" spans="1:5" ht="15" customHeight="1" x14ac:dyDescent="0.3">
      <c r="A69" s="31"/>
      <c r="B69" s="56" t="s">
        <v>71</v>
      </c>
      <c r="C69" s="98">
        <v>13222</v>
      </c>
      <c r="D69" s="57">
        <v>13222</v>
      </c>
      <c r="E69" s="58">
        <v>13222</v>
      </c>
    </row>
    <row r="70" spans="1:5" ht="15" customHeight="1" x14ac:dyDescent="0.3">
      <c r="A70" s="31"/>
      <c r="B70" s="56" t="s">
        <v>72</v>
      </c>
      <c r="C70" s="98">
        <v>60750</v>
      </c>
      <c r="D70" s="57">
        <v>65921</v>
      </c>
      <c r="E70" s="58">
        <v>65921</v>
      </c>
    </row>
    <row r="71" spans="1:5" ht="15" customHeight="1" x14ac:dyDescent="0.3">
      <c r="A71" s="31"/>
      <c r="B71" s="56" t="s">
        <v>73</v>
      </c>
      <c r="C71" s="98">
        <v>0</v>
      </c>
      <c r="D71" s="57">
        <v>46347</v>
      </c>
      <c r="E71" s="58">
        <v>46347</v>
      </c>
    </row>
    <row r="72" spans="1:5" ht="15" customHeight="1" x14ac:dyDescent="0.3">
      <c r="A72" s="53">
        <v>38</v>
      </c>
      <c r="B72" s="54" t="s">
        <v>74</v>
      </c>
      <c r="C72" s="113">
        <f>C73+C74</f>
        <v>15000</v>
      </c>
      <c r="D72" s="55">
        <f>D73+D74</f>
        <v>15000</v>
      </c>
      <c r="E72" s="113">
        <f>E73+E74</f>
        <v>20248</v>
      </c>
    </row>
    <row r="73" spans="1:5" ht="15" customHeight="1" x14ac:dyDescent="0.3">
      <c r="A73" s="31">
        <v>382510</v>
      </c>
      <c r="B73" s="56" t="s">
        <v>75</v>
      </c>
      <c r="C73" s="98">
        <v>10000</v>
      </c>
      <c r="D73" s="57">
        <v>10000</v>
      </c>
      <c r="E73" s="58">
        <v>13805</v>
      </c>
    </row>
    <row r="74" spans="1:5" ht="15" customHeight="1" x14ac:dyDescent="0.3">
      <c r="A74" s="31">
        <v>382540</v>
      </c>
      <c r="B74" s="65" t="s">
        <v>76</v>
      </c>
      <c r="C74" s="117">
        <v>5000</v>
      </c>
      <c r="D74" s="66">
        <v>5000</v>
      </c>
      <c r="E74" s="67">
        <v>6443</v>
      </c>
    </row>
    <row r="75" spans="1:5" ht="15" customHeight="1" x14ac:dyDescent="0.3">
      <c r="A75" s="1"/>
      <c r="B75" s="68"/>
      <c r="C75" s="69"/>
      <c r="D75" s="69"/>
      <c r="E75" s="69"/>
    </row>
    <row r="76" spans="1:5" ht="15" customHeight="1" x14ac:dyDescent="0.3">
      <c r="A76" s="49" t="s">
        <v>11</v>
      </c>
      <c r="B76" s="93" t="s">
        <v>77</v>
      </c>
      <c r="C76" s="118" t="s">
        <v>2</v>
      </c>
      <c r="D76" s="118" t="s">
        <v>3</v>
      </c>
      <c r="E76" s="118" t="s">
        <v>4</v>
      </c>
    </row>
    <row r="77" spans="1:5" ht="15" customHeight="1" x14ac:dyDescent="0.3">
      <c r="A77" s="107"/>
      <c r="B77" s="108" t="s">
        <v>78</v>
      </c>
      <c r="C77" s="119">
        <f>C81+C102+C109+C114+C127+C132+C167+C194+C95</f>
        <v>6412116</v>
      </c>
      <c r="D77" s="119">
        <f>D81+D95+D102+D109+D114+D127+D132+D167+D194</f>
        <v>6596138</v>
      </c>
      <c r="E77" s="119">
        <f>E81+E95+E102+E109+E114+E127+E132+E167+E194</f>
        <v>6114874</v>
      </c>
    </row>
    <row r="78" spans="1:5" ht="15" customHeight="1" x14ac:dyDescent="0.3">
      <c r="A78" s="109"/>
      <c r="B78" s="110" t="s">
        <v>79</v>
      </c>
      <c r="C78" s="120">
        <f>C79+C80</f>
        <v>6412116</v>
      </c>
      <c r="D78" s="120">
        <f>D79+D80</f>
        <v>6596138</v>
      </c>
      <c r="E78" s="120">
        <f>E79+E80</f>
        <v>6114874</v>
      </c>
    </row>
    <row r="79" spans="1:5" ht="15" customHeight="1" x14ac:dyDescent="0.3">
      <c r="A79" s="96"/>
      <c r="B79" s="111" t="s">
        <v>14</v>
      </c>
      <c r="C79" s="121">
        <f>C92+C136+C144+C163+C166+C189+C196+C199+C202+C218+C158+C99+C213+C211+C138+C89</f>
        <v>339217</v>
      </c>
      <c r="D79" s="121">
        <f>D92+D136+D144+D163+D166+D189+D196+D199+D202+D218+D158+D99+D213+D211+D138+D89</f>
        <v>346683</v>
      </c>
      <c r="E79" s="121">
        <f>E92+E136+E144+E163+E166+E189+E196+E199+E202+E218+E158+E99+E213+E211+E138+E89</f>
        <v>332854</v>
      </c>
    </row>
    <row r="80" spans="1:5" ht="15" customHeight="1" x14ac:dyDescent="0.3">
      <c r="A80" s="96"/>
      <c r="B80" s="111" t="s">
        <v>16</v>
      </c>
      <c r="C80" s="121">
        <f>C83+C85+C87+C90+C97+C104+C106+C108+C111+C113+C116+C118+C120+C122+C124+C126+C129+C134+C140+C142+C148+C150+C152+C154+C156+C159+C161+C164+C170+C172+C174+C176+C178+C183+C185+C187+C191+C193+C205+C207+C209+C214+C216+C219+C221+C200+C145+C181+C131+C93+C101</f>
        <v>6072899</v>
      </c>
      <c r="D80" s="121">
        <f>D83+D85+D87+D90+D97+D104+D106+D108+D111+D113+D116+D118+D120+D122+D124+D126+D129+D134+D140+D142+D148+D150+D152+D154+D156+D159+D161+D164+D170+D172+D174+D176+D178+D183+D185+D187+D191+D193+D205+D207+D209+D214+D216+D219+D221+D200+D145+D181+D131+D93+D101+D197</f>
        <v>6249455</v>
      </c>
      <c r="E80" s="121">
        <f>E83+E85+E87+E90+E97+E104+E106+E108+E111+E113+E116+E118+E120+E122+E124+E126+E129+E134+E140+E142+E148+E150+E152+E154+E156+E159+E161+E164+E170+E172+E174+E176+E178+E183+E185+E187+E191+E193+E205+E207+E209+E214+E216+E219+E221+E200+E145+E181+E131+E93+E101+E197</f>
        <v>5782020</v>
      </c>
    </row>
    <row r="81" spans="1:5" ht="15" customHeight="1" x14ac:dyDescent="0.3">
      <c r="A81" s="73" t="s">
        <v>80</v>
      </c>
      <c r="B81" s="122" t="s">
        <v>81</v>
      </c>
      <c r="C81" s="123">
        <f>C82+C84+C88+C91+C86+C93</f>
        <v>558907</v>
      </c>
      <c r="D81" s="123">
        <f>D82+D84+D88+D91+D86+D93</f>
        <v>497516</v>
      </c>
      <c r="E81" s="123">
        <f>E82+E84+E88+E91+E86+E93</f>
        <v>474013</v>
      </c>
    </row>
    <row r="82" spans="1:5" ht="15" customHeight="1" x14ac:dyDescent="0.3">
      <c r="A82" s="76"/>
      <c r="B82" s="124" t="s">
        <v>82</v>
      </c>
      <c r="C82" s="125">
        <f>C83</f>
        <v>38574</v>
      </c>
      <c r="D82" s="125">
        <f>D83</f>
        <v>38574</v>
      </c>
      <c r="E82" s="125">
        <f>E83</f>
        <v>35017</v>
      </c>
    </row>
    <row r="83" spans="1:5" ht="15" customHeight="1" x14ac:dyDescent="0.3">
      <c r="A83" s="31"/>
      <c r="B83" s="99" t="s">
        <v>16</v>
      </c>
      <c r="C83" s="126">
        <v>38574</v>
      </c>
      <c r="D83" s="126">
        <v>38574</v>
      </c>
      <c r="E83" s="126">
        <v>35017</v>
      </c>
    </row>
    <row r="84" spans="1:5" ht="15" customHeight="1" x14ac:dyDescent="0.3">
      <c r="A84" s="76"/>
      <c r="B84" s="124" t="s">
        <v>83</v>
      </c>
      <c r="C84" s="125">
        <f>C85</f>
        <v>307170</v>
      </c>
      <c r="D84" s="125">
        <f>D85</f>
        <v>309779</v>
      </c>
      <c r="E84" s="125">
        <f>E85</f>
        <v>303855</v>
      </c>
    </row>
    <row r="85" spans="1:5" ht="15" customHeight="1" x14ac:dyDescent="0.3">
      <c r="A85" s="31"/>
      <c r="B85" s="99" t="s">
        <v>16</v>
      </c>
      <c r="C85" s="126">
        <v>307170</v>
      </c>
      <c r="D85" s="126">
        <v>309779</v>
      </c>
      <c r="E85" s="126">
        <v>303855</v>
      </c>
    </row>
    <row r="86" spans="1:5" ht="15" customHeight="1" x14ac:dyDescent="0.3">
      <c r="A86" s="76"/>
      <c r="B86" s="124" t="s">
        <v>84</v>
      </c>
      <c r="C86" s="125">
        <f>C87</f>
        <v>64000</v>
      </c>
      <c r="D86" s="125">
        <f>D87</f>
        <v>0</v>
      </c>
      <c r="E86" s="125">
        <f>E87</f>
        <v>0</v>
      </c>
    </row>
    <row r="87" spans="1:5" ht="15" customHeight="1" x14ac:dyDescent="0.3">
      <c r="A87" s="31"/>
      <c r="B87" s="124" t="s">
        <v>16</v>
      </c>
      <c r="C87" s="125">
        <v>64000</v>
      </c>
      <c r="D87" s="125">
        <v>0</v>
      </c>
      <c r="E87" s="125"/>
    </row>
    <row r="88" spans="1:5" ht="15" customHeight="1" x14ac:dyDescent="0.3">
      <c r="A88" s="76"/>
      <c r="B88" s="124" t="s">
        <v>85</v>
      </c>
      <c r="C88" s="125">
        <f>C90+C89</f>
        <v>118933</v>
      </c>
      <c r="D88" s="125">
        <f>D90+D89</f>
        <v>118933</v>
      </c>
      <c r="E88" s="125">
        <f>E90+E89</f>
        <v>104828</v>
      </c>
    </row>
    <row r="89" spans="1:5" ht="15" customHeight="1" x14ac:dyDescent="0.3">
      <c r="A89" s="76"/>
      <c r="B89" s="99" t="s">
        <v>14</v>
      </c>
      <c r="C89" s="125">
        <v>0</v>
      </c>
      <c r="D89" s="125">
        <v>1280</v>
      </c>
      <c r="E89" s="125">
        <v>1280</v>
      </c>
    </row>
    <row r="90" spans="1:5" ht="15" customHeight="1" x14ac:dyDescent="0.3">
      <c r="A90" s="31"/>
      <c r="B90" s="99" t="s">
        <v>16</v>
      </c>
      <c r="C90" s="126">
        <v>118933</v>
      </c>
      <c r="D90" s="126">
        <v>117653</v>
      </c>
      <c r="E90" s="126">
        <v>103548</v>
      </c>
    </row>
    <row r="91" spans="1:5" ht="15" customHeight="1" x14ac:dyDescent="0.3">
      <c r="A91" s="76"/>
      <c r="B91" s="124" t="s">
        <v>86</v>
      </c>
      <c r="C91" s="125">
        <f>C92</f>
        <v>22830</v>
      </c>
      <c r="D91" s="125">
        <f>D92</f>
        <v>22830</v>
      </c>
      <c r="E91" s="125">
        <f>E92</f>
        <v>22913</v>
      </c>
    </row>
    <row r="92" spans="1:5" ht="15" customHeight="1" x14ac:dyDescent="0.3">
      <c r="A92" s="31"/>
      <c r="B92" s="99" t="s">
        <v>14</v>
      </c>
      <c r="C92" s="126">
        <v>22830</v>
      </c>
      <c r="D92" s="126">
        <v>22830</v>
      </c>
      <c r="E92" s="126">
        <v>22913</v>
      </c>
    </row>
    <row r="93" spans="1:5" ht="15" customHeight="1" x14ac:dyDescent="0.3">
      <c r="A93" s="76"/>
      <c r="B93" s="99" t="s">
        <v>181</v>
      </c>
      <c r="C93" s="126">
        <f>C94</f>
        <v>7400</v>
      </c>
      <c r="D93" s="126">
        <f>D94</f>
        <v>7400</v>
      </c>
      <c r="E93" s="126">
        <f>E94</f>
        <v>7400</v>
      </c>
    </row>
    <row r="94" spans="1:5" ht="15" customHeight="1" x14ac:dyDescent="0.3">
      <c r="A94" s="31"/>
      <c r="B94" s="99" t="s">
        <v>16</v>
      </c>
      <c r="C94" s="126">
        <v>7400</v>
      </c>
      <c r="D94" s="126">
        <v>7400</v>
      </c>
      <c r="E94" s="126">
        <v>7400</v>
      </c>
    </row>
    <row r="95" spans="1:5" ht="15" customHeight="1" x14ac:dyDescent="0.3">
      <c r="A95" s="73" t="s">
        <v>87</v>
      </c>
      <c r="B95" s="122" t="s">
        <v>88</v>
      </c>
      <c r="C95" s="123">
        <f>C96+C98+C100</f>
        <v>20240</v>
      </c>
      <c r="D95" s="123">
        <f>D96+D98+D100</f>
        <v>25240</v>
      </c>
      <c r="E95" s="123">
        <f>E96+E98+E100</f>
        <v>18100</v>
      </c>
    </row>
    <row r="96" spans="1:5" ht="15" customHeight="1" x14ac:dyDescent="0.3">
      <c r="A96" s="31"/>
      <c r="B96" s="124" t="s">
        <v>89</v>
      </c>
      <c r="C96" s="125">
        <f>C97</f>
        <v>10166</v>
      </c>
      <c r="D96" s="125">
        <f>D97</f>
        <v>10166</v>
      </c>
      <c r="E96" s="125">
        <f>E97</f>
        <v>6849</v>
      </c>
    </row>
    <row r="97" spans="1:5" ht="15" customHeight="1" x14ac:dyDescent="0.3">
      <c r="A97" s="31"/>
      <c r="B97" s="99" t="s">
        <v>16</v>
      </c>
      <c r="C97" s="126">
        <v>10166</v>
      </c>
      <c r="D97" s="126">
        <v>10166</v>
      </c>
      <c r="E97" s="126">
        <v>6849</v>
      </c>
    </row>
    <row r="98" spans="1:5" ht="15" customHeight="1" x14ac:dyDescent="0.3">
      <c r="A98" s="31"/>
      <c r="B98" s="124" t="s">
        <v>90</v>
      </c>
      <c r="C98" s="125">
        <f>C99</f>
        <v>6000</v>
      </c>
      <c r="D98" s="125">
        <f>D99</f>
        <v>6000</v>
      </c>
      <c r="E98" s="125">
        <f>E99</f>
        <v>6000</v>
      </c>
    </row>
    <row r="99" spans="1:5" ht="15" customHeight="1" x14ac:dyDescent="0.3">
      <c r="A99" s="31"/>
      <c r="B99" s="99" t="s">
        <v>14</v>
      </c>
      <c r="C99" s="126">
        <v>6000</v>
      </c>
      <c r="D99" s="126">
        <v>6000</v>
      </c>
      <c r="E99" s="126">
        <v>6000</v>
      </c>
    </row>
    <row r="100" spans="1:5" ht="15" customHeight="1" x14ac:dyDescent="0.3">
      <c r="A100" s="31"/>
      <c r="B100" s="99" t="s">
        <v>182</v>
      </c>
      <c r="C100" s="126">
        <f>C101</f>
        <v>4074</v>
      </c>
      <c r="D100" s="126">
        <f>D101</f>
        <v>9074</v>
      </c>
      <c r="E100" s="126">
        <f>E101</f>
        <v>5251</v>
      </c>
    </row>
    <row r="101" spans="1:5" ht="15" customHeight="1" x14ac:dyDescent="0.3">
      <c r="A101" s="31"/>
      <c r="B101" s="99" t="s">
        <v>16</v>
      </c>
      <c r="C101" s="126">
        <v>4074</v>
      </c>
      <c r="D101" s="126">
        <v>9074</v>
      </c>
      <c r="E101" s="126">
        <v>5251</v>
      </c>
    </row>
    <row r="102" spans="1:5" ht="15" customHeight="1" x14ac:dyDescent="0.3">
      <c r="A102" s="73" t="s">
        <v>91</v>
      </c>
      <c r="B102" s="122" t="s">
        <v>92</v>
      </c>
      <c r="C102" s="123">
        <f>C103+C105+C107</f>
        <v>349334</v>
      </c>
      <c r="D102" s="123">
        <f>D103+D105+D107</f>
        <v>398534</v>
      </c>
      <c r="E102" s="123">
        <f>E103+E105+E107</f>
        <v>376119</v>
      </c>
    </row>
    <row r="103" spans="1:5" ht="15" customHeight="1" x14ac:dyDescent="0.3">
      <c r="A103" s="31"/>
      <c r="B103" s="99" t="s">
        <v>93</v>
      </c>
      <c r="C103" s="126">
        <f>C104</f>
        <v>150627</v>
      </c>
      <c r="D103" s="126">
        <f>D104</f>
        <v>199827</v>
      </c>
      <c r="E103" s="126">
        <f>E104</f>
        <v>205412</v>
      </c>
    </row>
    <row r="104" spans="1:5" ht="15" customHeight="1" x14ac:dyDescent="0.3">
      <c r="A104" s="31"/>
      <c r="B104" s="99" t="s">
        <v>16</v>
      </c>
      <c r="C104" s="126">
        <v>150627</v>
      </c>
      <c r="D104" s="126">
        <v>199827</v>
      </c>
      <c r="E104" s="126">
        <v>205412</v>
      </c>
    </row>
    <row r="105" spans="1:5" ht="15" customHeight="1" x14ac:dyDescent="0.3">
      <c r="A105" s="31"/>
      <c r="B105" s="127" t="s">
        <v>94</v>
      </c>
      <c r="C105" s="128">
        <f>C106</f>
        <v>8500</v>
      </c>
      <c r="D105" s="128">
        <f>D106</f>
        <v>8500</v>
      </c>
      <c r="E105" s="128">
        <f>E106</f>
        <v>5486</v>
      </c>
    </row>
    <row r="106" spans="1:5" ht="15" customHeight="1" x14ac:dyDescent="0.3">
      <c r="A106" s="31"/>
      <c r="B106" s="127" t="s">
        <v>16</v>
      </c>
      <c r="C106" s="128">
        <v>8500</v>
      </c>
      <c r="D106" s="128">
        <v>8500</v>
      </c>
      <c r="E106" s="128">
        <v>5486</v>
      </c>
    </row>
    <row r="107" spans="1:5" ht="15" customHeight="1" x14ac:dyDescent="0.3">
      <c r="A107" s="31"/>
      <c r="B107" s="127" t="s">
        <v>95</v>
      </c>
      <c r="C107" s="128">
        <f>C108</f>
        <v>190207</v>
      </c>
      <c r="D107" s="128">
        <f>D108</f>
        <v>190207</v>
      </c>
      <c r="E107" s="128">
        <f>E108</f>
        <v>165221</v>
      </c>
    </row>
    <row r="108" spans="1:5" ht="15" customHeight="1" x14ac:dyDescent="0.3">
      <c r="A108" s="31"/>
      <c r="B108" s="127" t="s">
        <v>16</v>
      </c>
      <c r="C108" s="128">
        <v>190207</v>
      </c>
      <c r="D108" s="128">
        <v>190207</v>
      </c>
      <c r="E108" s="128">
        <v>165221</v>
      </c>
    </row>
    <row r="109" spans="1:5" ht="15" customHeight="1" x14ac:dyDescent="0.3">
      <c r="A109" s="31"/>
      <c r="B109" s="122" t="s">
        <v>96</v>
      </c>
      <c r="C109" s="123">
        <f>C112+C110</f>
        <v>172265</v>
      </c>
      <c r="D109" s="123">
        <f>D112+D110</f>
        <v>178435</v>
      </c>
      <c r="E109" s="123">
        <f>E112+E110</f>
        <v>163480</v>
      </c>
    </row>
    <row r="110" spans="1:5" ht="15" customHeight="1" x14ac:dyDescent="0.3">
      <c r="A110" s="31"/>
      <c r="B110" s="124" t="s">
        <v>97</v>
      </c>
      <c r="C110" s="125">
        <f>C111</f>
        <v>22265</v>
      </c>
      <c r="D110" s="125">
        <f>D111</f>
        <v>22265</v>
      </c>
      <c r="E110" s="125">
        <f>E111</f>
        <v>20104</v>
      </c>
    </row>
    <row r="111" spans="1:5" ht="15" customHeight="1" x14ac:dyDescent="0.3">
      <c r="A111" s="31"/>
      <c r="B111" s="99" t="s">
        <v>16</v>
      </c>
      <c r="C111" s="125">
        <v>22265</v>
      </c>
      <c r="D111" s="125">
        <v>22265</v>
      </c>
      <c r="E111" s="125">
        <v>20104</v>
      </c>
    </row>
    <row r="112" spans="1:5" ht="15" customHeight="1" x14ac:dyDescent="0.3">
      <c r="A112" s="31"/>
      <c r="B112" s="99" t="s">
        <v>98</v>
      </c>
      <c r="C112" s="126">
        <f>C113</f>
        <v>150000</v>
      </c>
      <c r="D112" s="126">
        <f>D113</f>
        <v>156170</v>
      </c>
      <c r="E112" s="126">
        <f>E113</f>
        <v>143376</v>
      </c>
    </row>
    <row r="113" spans="1:5" ht="15" customHeight="1" x14ac:dyDescent="0.3">
      <c r="A113" s="31"/>
      <c r="B113" s="99" t="s">
        <v>16</v>
      </c>
      <c r="C113" s="126">
        <v>150000</v>
      </c>
      <c r="D113" s="126">
        <v>156170</v>
      </c>
      <c r="E113" s="126">
        <v>143376</v>
      </c>
    </row>
    <row r="114" spans="1:5" ht="15" customHeight="1" x14ac:dyDescent="0.3">
      <c r="A114" s="31"/>
      <c r="B114" s="122" t="s">
        <v>99</v>
      </c>
      <c r="C114" s="123">
        <f>C115+C117+C119+C121+C123+C125</f>
        <v>113093</v>
      </c>
      <c r="D114" s="123">
        <f>D115+D117+D119+D121+D123+D125</f>
        <v>159938</v>
      </c>
      <c r="E114" s="123">
        <f>E115+E117+E119+E121+E123+E125</f>
        <v>123385</v>
      </c>
    </row>
    <row r="115" spans="1:5" ht="15" customHeight="1" x14ac:dyDescent="0.3">
      <c r="A115" s="31"/>
      <c r="B115" s="99" t="s">
        <v>100</v>
      </c>
      <c r="C115" s="126">
        <v>3000</v>
      </c>
      <c r="D115" s="126">
        <f>D116</f>
        <v>3000</v>
      </c>
      <c r="E115" s="126">
        <f>E116</f>
        <v>2898</v>
      </c>
    </row>
    <row r="116" spans="1:5" ht="15" customHeight="1" x14ac:dyDescent="0.3">
      <c r="A116" s="31"/>
      <c r="B116" s="99" t="s">
        <v>16</v>
      </c>
      <c r="C116" s="126">
        <v>3000</v>
      </c>
      <c r="D116" s="129">
        <v>3000</v>
      </c>
      <c r="E116" s="129">
        <v>2898</v>
      </c>
    </row>
    <row r="117" spans="1:5" ht="15" customHeight="1" x14ac:dyDescent="0.3">
      <c r="A117" s="31"/>
      <c r="B117" s="99" t="s">
        <v>101</v>
      </c>
      <c r="C117" s="126">
        <f>C118</f>
        <v>24300</v>
      </c>
      <c r="D117" s="126">
        <f>D118</f>
        <v>24300</v>
      </c>
      <c r="E117" s="126">
        <f>E118</f>
        <v>21495</v>
      </c>
    </row>
    <row r="118" spans="1:5" ht="15" customHeight="1" x14ac:dyDescent="0.3">
      <c r="A118" s="31"/>
      <c r="B118" s="99" t="s">
        <v>16</v>
      </c>
      <c r="C118" s="126">
        <v>24300</v>
      </c>
      <c r="D118" s="126">
        <v>24300</v>
      </c>
      <c r="E118" s="126">
        <v>21495</v>
      </c>
    </row>
    <row r="119" spans="1:5" ht="15" customHeight="1" x14ac:dyDescent="0.3">
      <c r="A119" s="31"/>
      <c r="B119" s="99" t="s">
        <v>102</v>
      </c>
      <c r="C119" s="126">
        <f>C120</f>
        <v>47687</v>
      </c>
      <c r="D119" s="126">
        <f>D120</f>
        <v>92032</v>
      </c>
      <c r="E119" s="126">
        <f>E120</f>
        <v>61695</v>
      </c>
    </row>
    <row r="120" spans="1:5" ht="15" customHeight="1" x14ac:dyDescent="0.3">
      <c r="A120" s="31"/>
      <c r="B120" s="99" t="s">
        <v>16</v>
      </c>
      <c r="C120" s="126">
        <v>47687</v>
      </c>
      <c r="D120" s="126">
        <v>92032</v>
      </c>
      <c r="E120" s="126">
        <v>61695</v>
      </c>
    </row>
    <row r="121" spans="1:5" ht="15" customHeight="1" x14ac:dyDescent="0.3">
      <c r="A121" s="31"/>
      <c r="B121" s="99" t="s">
        <v>103</v>
      </c>
      <c r="C121" s="126">
        <f>C122</f>
        <v>25500</v>
      </c>
      <c r="D121" s="126">
        <f>D122</f>
        <v>25500</v>
      </c>
      <c r="E121" s="126">
        <f>E122</f>
        <v>24403</v>
      </c>
    </row>
    <row r="122" spans="1:5" ht="15" customHeight="1" x14ac:dyDescent="0.3">
      <c r="A122" s="31"/>
      <c r="B122" s="99" t="s">
        <v>16</v>
      </c>
      <c r="C122" s="126">
        <v>25500</v>
      </c>
      <c r="D122" s="126">
        <v>25500</v>
      </c>
      <c r="E122" s="126">
        <v>24403</v>
      </c>
    </row>
    <row r="123" spans="1:5" ht="15" customHeight="1" x14ac:dyDescent="0.3">
      <c r="A123" s="31"/>
      <c r="B123" s="99" t="s">
        <v>104</v>
      </c>
      <c r="C123" s="126">
        <v>4000</v>
      </c>
      <c r="D123" s="126">
        <f>D124</f>
        <v>4000</v>
      </c>
      <c r="E123" s="126">
        <f>E124</f>
        <v>1807</v>
      </c>
    </row>
    <row r="124" spans="1:5" ht="15" customHeight="1" x14ac:dyDescent="0.3">
      <c r="A124" s="31"/>
      <c r="B124" s="99" t="s">
        <v>16</v>
      </c>
      <c r="C124" s="126">
        <v>4000</v>
      </c>
      <c r="D124" s="126">
        <v>4000</v>
      </c>
      <c r="E124" s="126">
        <v>1807</v>
      </c>
    </row>
    <row r="125" spans="1:5" ht="15" customHeight="1" x14ac:dyDescent="0.3">
      <c r="A125" s="31"/>
      <c r="B125" s="99" t="s">
        <v>105</v>
      </c>
      <c r="C125" s="126">
        <f>C126</f>
        <v>8606</v>
      </c>
      <c r="D125" s="126">
        <f>D126</f>
        <v>11106</v>
      </c>
      <c r="E125" s="126">
        <f>E126</f>
        <v>11087</v>
      </c>
    </row>
    <row r="126" spans="1:5" ht="15" customHeight="1" x14ac:dyDescent="0.3">
      <c r="A126" s="31"/>
      <c r="B126" s="99" t="s">
        <v>16</v>
      </c>
      <c r="C126" s="126">
        <v>8606</v>
      </c>
      <c r="D126" s="126">
        <v>11106</v>
      </c>
      <c r="E126" s="126">
        <v>11087</v>
      </c>
    </row>
    <row r="127" spans="1:5" ht="15" customHeight="1" x14ac:dyDescent="0.3">
      <c r="A127" s="31"/>
      <c r="B127" s="122" t="s">
        <v>106</v>
      </c>
      <c r="C127" s="123">
        <f>C128+C130</f>
        <v>1600</v>
      </c>
      <c r="D127" s="123">
        <f>D128+D130</f>
        <v>1600</v>
      </c>
      <c r="E127" s="123">
        <f>E128+E130</f>
        <v>320</v>
      </c>
    </row>
    <row r="128" spans="1:5" ht="15" customHeight="1" x14ac:dyDescent="0.3">
      <c r="A128" s="31"/>
      <c r="B128" s="99" t="s">
        <v>108</v>
      </c>
      <c r="C128" s="126">
        <v>1300</v>
      </c>
      <c r="D128" s="126">
        <f>D129</f>
        <v>1300</v>
      </c>
      <c r="E128" s="126">
        <f>E129</f>
        <v>216</v>
      </c>
    </row>
    <row r="129" spans="1:5" ht="15" customHeight="1" x14ac:dyDescent="0.3">
      <c r="A129" s="31"/>
      <c r="B129" s="99" t="s">
        <v>16</v>
      </c>
      <c r="C129" s="126">
        <v>1300</v>
      </c>
      <c r="D129" s="126">
        <v>1300</v>
      </c>
      <c r="E129" s="126">
        <v>216</v>
      </c>
    </row>
    <row r="130" spans="1:5" ht="15" customHeight="1" x14ac:dyDescent="0.3">
      <c r="A130" s="31"/>
      <c r="B130" s="99" t="s">
        <v>109</v>
      </c>
      <c r="C130" s="126">
        <f>C131</f>
        <v>300</v>
      </c>
      <c r="D130" s="126">
        <f>D131</f>
        <v>300</v>
      </c>
      <c r="E130" s="126">
        <f>E131</f>
        <v>104</v>
      </c>
    </row>
    <row r="131" spans="1:5" ht="15" customHeight="1" x14ac:dyDescent="0.3">
      <c r="A131" s="31"/>
      <c r="B131" s="99" t="s">
        <v>16</v>
      </c>
      <c r="C131" s="126">
        <v>300</v>
      </c>
      <c r="D131" s="126">
        <v>300</v>
      </c>
      <c r="E131" s="126">
        <v>104</v>
      </c>
    </row>
    <row r="132" spans="1:5" ht="15" customHeight="1" x14ac:dyDescent="0.3">
      <c r="A132" s="31"/>
      <c r="B132" s="122" t="s">
        <v>110</v>
      </c>
      <c r="C132" s="123">
        <f>C133+C135+C137+C139+C141+C143+C146+C154+C156+C157+C161+C162+C165</f>
        <v>882478</v>
      </c>
      <c r="D132" s="123">
        <f>D133+D135+D137+D139+D141+D143+D146+D154+D156+D157+D161+D162+D165</f>
        <v>885920</v>
      </c>
      <c r="E132" s="123">
        <f>E133+E135+E137+E139+E141+E143+E146+E154+E156+E157+E161+E162+E165</f>
        <v>853902</v>
      </c>
    </row>
    <row r="133" spans="1:5" ht="15" customHeight="1" x14ac:dyDescent="0.3">
      <c r="A133" s="31"/>
      <c r="B133" s="99" t="s">
        <v>111</v>
      </c>
      <c r="C133" s="126">
        <f>C134</f>
        <v>395753</v>
      </c>
      <c r="D133" s="126">
        <f>D134</f>
        <v>399595</v>
      </c>
      <c r="E133" s="126">
        <f>E134</f>
        <v>384323</v>
      </c>
    </row>
    <row r="134" spans="1:5" ht="15" customHeight="1" x14ac:dyDescent="0.3">
      <c r="A134" s="31"/>
      <c r="B134" s="99" t="s">
        <v>16</v>
      </c>
      <c r="C134" s="126">
        <v>395753</v>
      </c>
      <c r="D134" s="126">
        <v>399595</v>
      </c>
      <c r="E134" s="128">
        <v>384323</v>
      </c>
    </row>
    <row r="135" spans="1:5" ht="15" customHeight="1" x14ac:dyDescent="0.3">
      <c r="A135" s="31"/>
      <c r="B135" s="99" t="s">
        <v>114</v>
      </c>
      <c r="C135" s="126">
        <f>C136</f>
        <v>13700</v>
      </c>
      <c r="D135" s="126">
        <f>D136</f>
        <v>13700</v>
      </c>
      <c r="E135" s="126">
        <f>E136</f>
        <v>13700</v>
      </c>
    </row>
    <row r="136" spans="1:5" ht="15" customHeight="1" x14ac:dyDescent="0.3">
      <c r="A136" s="31"/>
      <c r="B136" s="99" t="s">
        <v>14</v>
      </c>
      <c r="C136" s="126">
        <v>13700</v>
      </c>
      <c r="D136" s="126">
        <v>13700</v>
      </c>
      <c r="E136" s="126">
        <v>13700</v>
      </c>
    </row>
    <row r="137" spans="1:5" ht="15" customHeight="1" x14ac:dyDescent="0.3">
      <c r="A137" s="31"/>
      <c r="B137" s="99" t="s">
        <v>116</v>
      </c>
      <c r="C137" s="126">
        <f>C138</f>
        <v>3500</v>
      </c>
      <c r="D137" s="126">
        <f>D138</f>
        <v>3500</v>
      </c>
      <c r="E137" s="126">
        <f>E138</f>
        <v>3500</v>
      </c>
    </row>
    <row r="138" spans="1:5" ht="15" customHeight="1" x14ac:dyDescent="0.3">
      <c r="A138" s="31"/>
      <c r="B138" s="99" t="s">
        <v>14</v>
      </c>
      <c r="C138" s="126">
        <v>3500</v>
      </c>
      <c r="D138" s="126">
        <v>3500</v>
      </c>
      <c r="E138" s="126">
        <v>3500</v>
      </c>
    </row>
    <row r="139" spans="1:5" ht="15" customHeight="1" x14ac:dyDescent="0.3">
      <c r="A139" s="31"/>
      <c r="B139" s="99" t="s">
        <v>117</v>
      </c>
      <c r="C139" s="126">
        <f>C140</f>
        <v>41869</v>
      </c>
      <c r="D139" s="126">
        <f>D140</f>
        <v>47720</v>
      </c>
      <c r="E139" s="126">
        <f>E140</f>
        <v>41592</v>
      </c>
    </row>
    <row r="140" spans="1:5" ht="15" customHeight="1" x14ac:dyDescent="0.3">
      <c r="A140" s="31"/>
      <c r="B140" s="99" t="s">
        <v>16</v>
      </c>
      <c r="C140" s="126">
        <v>41869</v>
      </c>
      <c r="D140" s="126">
        <v>47720</v>
      </c>
      <c r="E140" s="126">
        <v>41592</v>
      </c>
    </row>
    <row r="141" spans="1:5" ht="15" customHeight="1" x14ac:dyDescent="0.3">
      <c r="A141" s="31"/>
      <c r="B141" s="99" t="s">
        <v>118</v>
      </c>
      <c r="C141" s="126">
        <f>C142</f>
        <v>92625</v>
      </c>
      <c r="D141" s="126">
        <f>D142</f>
        <v>85090</v>
      </c>
      <c r="E141" s="126">
        <f>E142</f>
        <v>82327</v>
      </c>
    </row>
    <row r="142" spans="1:5" ht="15" customHeight="1" x14ac:dyDescent="0.3">
      <c r="A142" s="31"/>
      <c r="B142" s="99" t="s">
        <v>16</v>
      </c>
      <c r="C142" s="126">
        <v>92625</v>
      </c>
      <c r="D142" s="126">
        <v>85090</v>
      </c>
      <c r="E142" s="126">
        <v>82327</v>
      </c>
    </row>
    <row r="143" spans="1:5" ht="15" customHeight="1" x14ac:dyDescent="0.3">
      <c r="A143" s="31"/>
      <c r="B143" s="127" t="s">
        <v>119</v>
      </c>
      <c r="C143" s="128">
        <f>C144+C145</f>
        <v>50600</v>
      </c>
      <c r="D143" s="128">
        <f>D144+D145</f>
        <v>50600</v>
      </c>
      <c r="E143" s="128">
        <f>E144+E145</f>
        <v>49591</v>
      </c>
    </row>
    <row r="144" spans="1:5" ht="15" customHeight="1" x14ac:dyDescent="0.3">
      <c r="A144" s="31"/>
      <c r="B144" s="127" t="s">
        <v>14</v>
      </c>
      <c r="C144" s="128">
        <v>29100</v>
      </c>
      <c r="D144" s="128">
        <v>29100</v>
      </c>
      <c r="E144" s="128">
        <v>31373</v>
      </c>
    </row>
    <row r="145" spans="1:5" ht="15" customHeight="1" x14ac:dyDescent="0.3">
      <c r="A145" s="31"/>
      <c r="B145" s="99" t="s">
        <v>16</v>
      </c>
      <c r="C145" s="128">
        <v>21500</v>
      </c>
      <c r="D145" s="128">
        <v>21500</v>
      </c>
      <c r="E145" s="128">
        <v>18218</v>
      </c>
    </row>
    <row r="146" spans="1:5" ht="15" customHeight="1" x14ac:dyDescent="0.3">
      <c r="A146" s="31"/>
      <c r="B146" s="99" t="s">
        <v>120</v>
      </c>
      <c r="C146" s="126">
        <f>C147+C149+C151</f>
        <v>96328</v>
      </c>
      <c r="D146" s="126">
        <f>D147+D149+D151</f>
        <v>96842</v>
      </c>
      <c r="E146" s="126">
        <f>E147+E149+E151</f>
        <v>90943</v>
      </c>
    </row>
    <row r="147" spans="1:5" ht="15" customHeight="1" x14ac:dyDescent="0.3">
      <c r="A147" s="31"/>
      <c r="B147" s="99" t="s">
        <v>121</v>
      </c>
      <c r="C147" s="126">
        <f>C148</f>
        <v>44537</v>
      </c>
      <c r="D147" s="126">
        <f>D148</f>
        <v>44976</v>
      </c>
      <c r="E147" s="126">
        <f>E148</f>
        <v>44466</v>
      </c>
    </row>
    <row r="148" spans="1:5" ht="15" customHeight="1" x14ac:dyDescent="0.3">
      <c r="A148" s="31"/>
      <c r="B148" s="99" t="s">
        <v>16</v>
      </c>
      <c r="C148" s="126">
        <v>44537</v>
      </c>
      <c r="D148" s="126">
        <v>44976</v>
      </c>
      <c r="E148" s="126">
        <v>44466</v>
      </c>
    </row>
    <row r="149" spans="1:5" ht="15" customHeight="1" x14ac:dyDescent="0.3">
      <c r="A149" s="31"/>
      <c r="B149" s="99" t="s">
        <v>122</v>
      </c>
      <c r="C149" s="126">
        <f>C150</f>
        <v>28174</v>
      </c>
      <c r="D149" s="126">
        <f>D150</f>
        <v>28289</v>
      </c>
      <c r="E149" s="126">
        <f>E150</f>
        <v>26798</v>
      </c>
    </row>
    <row r="150" spans="1:5" ht="15" customHeight="1" x14ac:dyDescent="0.3">
      <c r="A150" s="31"/>
      <c r="B150" s="99" t="s">
        <v>16</v>
      </c>
      <c r="C150" s="126">
        <v>28174</v>
      </c>
      <c r="D150" s="126">
        <v>28289</v>
      </c>
      <c r="E150" s="126">
        <v>26798</v>
      </c>
    </row>
    <row r="151" spans="1:5" ht="15" customHeight="1" x14ac:dyDescent="0.3">
      <c r="A151" s="31"/>
      <c r="B151" s="99" t="s">
        <v>123</v>
      </c>
      <c r="C151" s="126">
        <f>C152</f>
        <v>23617</v>
      </c>
      <c r="D151" s="126">
        <f>D152</f>
        <v>23577</v>
      </c>
      <c r="E151" s="126">
        <f>E152</f>
        <v>19679</v>
      </c>
    </row>
    <row r="152" spans="1:5" ht="15" customHeight="1" x14ac:dyDescent="0.3">
      <c r="A152" s="31"/>
      <c r="B152" s="99" t="s">
        <v>16</v>
      </c>
      <c r="C152" s="126">
        <v>23617</v>
      </c>
      <c r="D152" s="126">
        <v>23577</v>
      </c>
      <c r="E152" s="126">
        <v>19679</v>
      </c>
    </row>
    <row r="153" spans="1:5" ht="15" customHeight="1" x14ac:dyDescent="0.3">
      <c r="A153" s="31"/>
      <c r="B153" s="99" t="s">
        <v>124</v>
      </c>
      <c r="C153" s="126">
        <f>C154</f>
        <v>118434</v>
      </c>
      <c r="D153" s="126">
        <f>D154</f>
        <v>118804</v>
      </c>
      <c r="E153" s="126">
        <f>E154</f>
        <v>118478</v>
      </c>
    </row>
    <row r="154" spans="1:5" ht="15" customHeight="1" x14ac:dyDescent="0.3">
      <c r="A154" s="31"/>
      <c r="B154" s="99" t="s">
        <v>16</v>
      </c>
      <c r="C154" s="126">
        <v>118434</v>
      </c>
      <c r="D154" s="126">
        <v>118804</v>
      </c>
      <c r="E154" s="126">
        <v>118478</v>
      </c>
    </row>
    <row r="155" spans="1:5" ht="15" customHeight="1" x14ac:dyDescent="0.3">
      <c r="A155" s="31"/>
      <c r="B155" s="99" t="s">
        <v>125</v>
      </c>
      <c r="C155" s="126">
        <f>C156</f>
        <v>5743</v>
      </c>
      <c r="D155" s="126">
        <f>D156</f>
        <v>5743</v>
      </c>
      <c r="E155" s="126">
        <f>E156</f>
        <v>5709</v>
      </c>
    </row>
    <row r="156" spans="1:5" ht="15" customHeight="1" x14ac:dyDescent="0.3">
      <c r="A156" s="31"/>
      <c r="B156" s="99" t="s">
        <v>16</v>
      </c>
      <c r="C156" s="126">
        <v>5743</v>
      </c>
      <c r="D156" s="126">
        <v>5743</v>
      </c>
      <c r="E156" s="126">
        <v>5709</v>
      </c>
    </row>
    <row r="157" spans="1:5" ht="15" customHeight="1" x14ac:dyDescent="0.3">
      <c r="A157" s="31"/>
      <c r="B157" s="99" t="s">
        <v>126</v>
      </c>
      <c r="C157" s="126">
        <f>C158+C159</f>
        <v>6180</v>
      </c>
      <c r="D157" s="126">
        <f>D158+D159</f>
        <v>6180</v>
      </c>
      <c r="E157" s="126">
        <f>E158+E159</f>
        <v>6111</v>
      </c>
    </row>
    <row r="158" spans="1:5" ht="15" customHeight="1" x14ac:dyDescent="0.3">
      <c r="A158" s="31"/>
      <c r="B158" s="99" t="s">
        <v>14</v>
      </c>
      <c r="C158" s="126">
        <v>5180</v>
      </c>
      <c r="D158" s="126">
        <v>5180</v>
      </c>
      <c r="E158" s="126">
        <v>5180</v>
      </c>
    </row>
    <row r="159" spans="1:5" ht="15" customHeight="1" x14ac:dyDescent="0.3">
      <c r="A159" s="31"/>
      <c r="B159" s="99" t="s">
        <v>16</v>
      </c>
      <c r="C159" s="126">
        <v>1000</v>
      </c>
      <c r="D159" s="126">
        <v>1000</v>
      </c>
      <c r="E159" s="126">
        <v>931</v>
      </c>
    </row>
    <row r="160" spans="1:5" ht="15" customHeight="1" x14ac:dyDescent="0.3">
      <c r="A160" s="31"/>
      <c r="B160" s="99" t="s">
        <v>127</v>
      </c>
      <c r="C160" s="126">
        <f>C161</f>
        <v>42993</v>
      </c>
      <c r="D160" s="126">
        <f>D161</f>
        <v>42993</v>
      </c>
      <c r="E160" s="126">
        <f>E161</f>
        <v>42475</v>
      </c>
    </row>
    <row r="161" spans="1:5" ht="15" customHeight="1" x14ac:dyDescent="0.3">
      <c r="A161" s="31"/>
      <c r="B161" s="99" t="s">
        <v>16</v>
      </c>
      <c r="C161" s="126">
        <v>42993</v>
      </c>
      <c r="D161" s="126">
        <v>42993</v>
      </c>
      <c r="E161" s="126">
        <v>42475</v>
      </c>
    </row>
    <row r="162" spans="1:5" ht="15" customHeight="1" x14ac:dyDescent="0.3">
      <c r="A162" s="31"/>
      <c r="B162" s="127" t="s">
        <v>128</v>
      </c>
      <c r="C162" s="128">
        <f>C163+C164</f>
        <v>3100</v>
      </c>
      <c r="D162" s="128">
        <f>D163+D164</f>
        <v>3500</v>
      </c>
      <c r="E162" s="128">
        <f>E163+E164</f>
        <v>3500</v>
      </c>
    </row>
    <row r="163" spans="1:5" ht="15" customHeight="1" x14ac:dyDescent="0.3">
      <c r="A163" s="31"/>
      <c r="B163" s="127" t="s">
        <v>14</v>
      </c>
      <c r="C163" s="128">
        <v>1500</v>
      </c>
      <c r="D163" s="128">
        <v>1500</v>
      </c>
      <c r="E163" s="128">
        <v>1500</v>
      </c>
    </row>
    <row r="164" spans="1:5" ht="15" customHeight="1" x14ac:dyDescent="0.3">
      <c r="A164" s="31"/>
      <c r="B164" s="127" t="s">
        <v>16</v>
      </c>
      <c r="C164" s="128">
        <v>1600</v>
      </c>
      <c r="D164" s="128">
        <v>2000</v>
      </c>
      <c r="E164" s="128">
        <v>2000</v>
      </c>
    </row>
    <row r="165" spans="1:5" ht="15" customHeight="1" x14ac:dyDescent="0.3">
      <c r="A165" s="31"/>
      <c r="B165" s="130" t="s">
        <v>129</v>
      </c>
      <c r="C165" s="131">
        <f>C166</f>
        <v>11653</v>
      </c>
      <c r="D165" s="131">
        <f>D166</f>
        <v>11653</v>
      </c>
      <c r="E165" s="131">
        <f>E166</f>
        <v>11653</v>
      </c>
    </row>
    <row r="166" spans="1:5" ht="15" customHeight="1" x14ac:dyDescent="0.3">
      <c r="A166" s="31"/>
      <c r="B166" s="130" t="s">
        <v>14</v>
      </c>
      <c r="C166" s="131">
        <v>11653</v>
      </c>
      <c r="D166" s="131">
        <v>11653</v>
      </c>
      <c r="E166" s="131">
        <v>11653</v>
      </c>
    </row>
    <row r="167" spans="1:5" ht="15" customHeight="1" x14ac:dyDescent="0.3">
      <c r="A167" s="31"/>
      <c r="B167" s="122" t="s">
        <v>130</v>
      </c>
      <c r="C167" s="123">
        <f>C168+C179+C188+C190+C184+C186+C192</f>
        <v>3819524</v>
      </c>
      <c r="D167" s="123">
        <f>D168+D179+D188+D190+D184+D186+D192</f>
        <v>3934412</v>
      </c>
      <c r="E167" s="123">
        <f>E168+E179+E188+E190+E184+E186+E192</f>
        <v>3619578</v>
      </c>
    </row>
    <row r="168" spans="1:5" ht="15" customHeight="1" x14ac:dyDescent="0.3">
      <c r="A168" s="31"/>
      <c r="B168" s="99" t="s">
        <v>131</v>
      </c>
      <c r="C168" s="126">
        <f>C169+C171+C173+C175+C177</f>
        <v>1542220</v>
      </c>
      <c r="D168" s="126">
        <f>D169+D171+D173+D175+D177</f>
        <v>1615188</v>
      </c>
      <c r="E168" s="126">
        <f>E169+E171+E173+E175+E177</f>
        <v>1521266</v>
      </c>
    </row>
    <row r="169" spans="1:5" ht="15" customHeight="1" x14ac:dyDescent="0.3">
      <c r="A169" s="31"/>
      <c r="B169" s="99" t="s">
        <v>132</v>
      </c>
      <c r="C169" s="126">
        <f>C170</f>
        <v>890006</v>
      </c>
      <c r="D169" s="126">
        <f>D170</f>
        <v>938132</v>
      </c>
      <c r="E169" s="126">
        <f>E170</f>
        <v>873577</v>
      </c>
    </row>
    <row r="170" spans="1:5" ht="15" customHeight="1" x14ac:dyDescent="0.3">
      <c r="A170" s="31"/>
      <c r="B170" s="99" t="s">
        <v>16</v>
      </c>
      <c r="C170" s="126">
        <v>890006</v>
      </c>
      <c r="D170" s="126">
        <v>938132</v>
      </c>
      <c r="E170" s="126">
        <v>873577</v>
      </c>
    </row>
    <row r="171" spans="1:5" ht="15" customHeight="1" x14ac:dyDescent="0.3">
      <c r="A171" s="31"/>
      <c r="B171" s="99" t="s">
        <v>133</v>
      </c>
      <c r="C171" s="126">
        <f>C172</f>
        <v>133671</v>
      </c>
      <c r="D171" s="126">
        <f>D172</f>
        <v>150096</v>
      </c>
      <c r="E171" s="126">
        <f>E172</f>
        <v>147607</v>
      </c>
    </row>
    <row r="172" spans="1:5" ht="15" customHeight="1" x14ac:dyDescent="0.3">
      <c r="A172" s="31"/>
      <c r="B172" s="99" t="s">
        <v>16</v>
      </c>
      <c r="C172" s="126">
        <v>133671</v>
      </c>
      <c r="D172" s="126">
        <v>150096</v>
      </c>
      <c r="E172" s="126">
        <v>147607</v>
      </c>
    </row>
    <row r="173" spans="1:5" ht="15" customHeight="1" x14ac:dyDescent="0.3">
      <c r="A173" s="31"/>
      <c r="B173" s="99" t="s">
        <v>134</v>
      </c>
      <c r="C173" s="126">
        <f>C174</f>
        <v>159873</v>
      </c>
      <c r="D173" s="126">
        <f>D174</f>
        <v>153108</v>
      </c>
      <c r="E173" s="126">
        <f>E174</f>
        <v>143038</v>
      </c>
    </row>
    <row r="174" spans="1:5" ht="15" customHeight="1" x14ac:dyDescent="0.3">
      <c r="A174" s="31"/>
      <c r="B174" s="99" t="s">
        <v>16</v>
      </c>
      <c r="C174" s="126">
        <v>159873</v>
      </c>
      <c r="D174" s="126">
        <v>153108</v>
      </c>
      <c r="E174" s="126">
        <v>143038</v>
      </c>
    </row>
    <row r="175" spans="1:5" ht="15" customHeight="1" x14ac:dyDescent="0.3">
      <c r="A175" s="31"/>
      <c r="B175" s="99" t="s">
        <v>135</v>
      </c>
      <c r="C175" s="126">
        <f>C176</f>
        <v>220670</v>
      </c>
      <c r="D175" s="126">
        <f>D176</f>
        <v>215852</v>
      </c>
      <c r="E175" s="126">
        <f>E176</f>
        <v>206179</v>
      </c>
    </row>
    <row r="176" spans="1:5" ht="15" customHeight="1" x14ac:dyDescent="0.3">
      <c r="A176" s="31"/>
      <c r="B176" s="99" t="s">
        <v>16</v>
      </c>
      <c r="C176" s="126">
        <v>220670</v>
      </c>
      <c r="D176" s="126">
        <v>215852</v>
      </c>
      <c r="E176" s="126">
        <v>206179</v>
      </c>
    </row>
    <row r="177" spans="1:5" ht="15" customHeight="1" x14ac:dyDescent="0.3">
      <c r="A177" s="31"/>
      <c r="B177" s="99" t="s">
        <v>136</v>
      </c>
      <c r="C177" s="126">
        <f>C178</f>
        <v>138000</v>
      </c>
      <c r="D177" s="126">
        <f>D178</f>
        <v>158000</v>
      </c>
      <c r="E177" s="126">
        <f>E178</f>
        <v>150865</v>
      </c>
    </row>
    <row r="178" spans="1:5" ht="15" customHeight="1" x14ac:dyDescent="0.3">
      <c r="A178" s="31"/>
      <c r="B178" s="99" t="s">
        <v>16</v>
      </c>
      <c r="C178" s="126">
        <v>138000</v>
      </c>
      <c r="D178" s="126">
        <v>158000</v>
      </c>
      <c r="E178" s="126">
        <v>150865</v>
      </c>
    </row>
    <row r="179" spans="1:5" ht="15" customHeight="1" x14ac:dyDescent="0.3">
      <c r="A179" s="31"/>
      <c r="B179" s="99" t="s">
        <v>137</v>
      </c>
      <c r="C179" s="126">
        <f>C180+C182</f>
        <v>1877465</v>
      </c>
      <c r="D179" s="126">
        <f>D180+D182</f>
        <v>1905375</v>
      </c>
      <c r="E179" s="126">
        <f>E180+E182</f>
        <v>1710281</v>
      </c>
    </row>
    <row r="180" spans="1:5" ht="15" customHeight="1" x14ac:dyDescent="0.3">
      <c r="A180" s="31"/>
      <c r="B180" s="99" t="s">
        <v>138</v>
      </c>
      <c r="C180" s="126">
        <f>C181</f>
        <v>1675649</v>
      </c>
      <c r="D180" s="126">
        <f>D181</f>
        <v>1723559</v>
      </c>
      <c r="E180" s="126">
        <f>E181</f>
        <v>1560731</v>
      </c>
    </row>
    <row r="181" spans="1:5" ht="15" customHeight="1" x14ac:dyDescent="0.3">
      <c r="A181" s="31"/>
      <c r="B181" s="99" t="s">
        <v>16</v>
      </c>
      <c r="C181" s="126">
        <v>1675649</v>
      </c>
      <c r="D181" s="126">
        <v>1723559</v>
      </c>
      <c r="E181" s="126">
        <v>1560731</v>
      </c>
    </row>
    <row r="182" spans="1:5" ht="15" customHeight="1" x14ac:dyDescent="0.3">
      <c r="A182" s="31"/>
      <c r="B182" s="99" t="s">
        <v>139</v>
      </c>
      <c r="C182" s="126">
        <f>C183</f>
        <v>201816</v>
      </c>
      <c r="D182" s="126">
        <f>D183</f>
        <v>181816</v>
      </c>
      <c r="E182" s="126">
        <f>E183</f>
        <v>149550</v>
      </c>
    </row>
    <row r="183" spans="1:5" ht="15" customHeight="1" x14ac:dyDescent="0.3">
      <c r="A183" s="31"/>
      <c r="B183" s="99" t="s">
        <v>16</v>
      </c>
      <c r="C183" s="126">
        <v>201816</v>
      </c>
      <c r="D183" s="126">
        <v>181816</v>
      </c>
      <c r="E183" s="126">
        <v>149550</v>
      </c>
    </row>
    <row r="184" spans="1:5" ht="15" customHeight="1" x14ac:dyDescent="0.3">
      <c r="A184" s="31"/>
      <c r="B184" s="99" t="s">
        <v>140</v>
      </c>
      <c r="C184" s="126">
        <f>C185</f>
        <v>251052</v>
      </c>
      <c r="D184" s="126">
        <f>D185</f>
        <v>265062</v>
      </c>
      <c r="E184" s="126">
        <f>E185</f>
        <v>244600</v>
      </c>
    </row>
    <row r="185" spans="1:5" ht="15" customHeight="1" x14ac:dyDescent="0.3">
      <c r="A185" s="31"/>
      <c r="B185" s="99" t="s">
        <v>16</v>
      </c>
      <c r="C185" s="126">
        <v>251052</v>
      </c>
      <c r="D185" s="126">
        <v>265062</v>
      </c>
      <c r="E185" s="126">
        <v>244600</v>
      </c>
    </row>
    <row r="186" spans="1:5" ht="15" customHeight="1" x14ac:dyDescent="0.3">
      <c r="A186" s="31"/>
      <c r="B186" s="99" t="s">
        <v>141</v>
      </c>
      <c r="C186" s="126">
        <v>12000</v>
      </c>
      <c r="D186" s="126">
        <f>D187</f>
        <v>12000</v>
      </c>
      <c r="E186" s="126">
        <f>E187</f>
        <v>11800</v>
      </c>
    </row>
    <row r="187" spans="1:5" ht="15" customHeight="1" x14ac:dyDescent="0.3">
      <c r="A187" s="31"/>
      <c r="B187" s="99" t="s">
        <v>16</v>
      </c>
      <c r="C187" s="126">
        <v>12000</v>
      </c>
      <c r="D187" s="126">
        <v>12000</v>
      </c>
      <c r="E187" s="126">
        <v>11800</v>
      </c>
    </row>
    <row r="188" spans="1:5" ht="15" customHeight="1" x14ac:dyDescent="0.3">
      <c r="A188" s="31"/>
      <c r="B188" s="99" t="s">
        <v>142</v>
      </c>
      <c r="C188" s="126">
        <f>C189</f>
        <v>800</v>
      </c>
      <c r="D188" s="126">
        <f>D189</f>
        <v>800</v>
      </c>
      <c r="E188" s="126">
        <f>E189</f>
        <v>42</v>
      </c>
    </row>
    <row r="189" spans="1:5" ht="15" customHeight="1" x14ac:dyDescent="0.3">
      <c r="A189" s="31"/>
      <c r="B189" s="99" t="s">
        <v>14</v>
      </c>
      <c r="C189" s="126">
        <v>800</v>
      </c>
      <c r="D189" s="126">
        <v>800</v>
      </c>
      <c r="E189" s="126">
        <v>42</v>
      </c>
    </row>
    <row r="190" spans="1:5" ht="15" customHeight="1" x14ac:dyDescent="0.3">
      <c r="A190" s="31"/>
      <c r="B190" s="99" t="s">
        <v>143</v>
      </c>
      <c r="C190" s="126">
        <f>C191</f>
        <v>94000</v>
      </c>
      <c r="D190" s="126">
        <f>D191</f>
        <v>94000</v>
      </c>
      <c r="E190" s="126">
        <f>E191</f>
        <v>90530</v>
      </c>
    </row>
    <row r="191" spans="1:5" ht="15" customHeight="1" x14ac:dyDescent="0.3">
      <c r="A191" s="31"/>
      <c r="B191" s="99" t="s">
        <v>16</v>
      </c>
      <c r="C191" s="126">
        <v>94000</v>
      </c>
      <c r="D191" s="126">
        <v>94000</v>
      </c>
      <c r="E191" s="126">
        <v>90530</v>
      </c>
    </row>
    <row r="192" spans="1:5" ht="15" customHeight="1" x14ac:dyDescent="0.3">
      <c r="A192" s="31"/>
      <c r="B192" s="99" t="s">
        <v>144</v>
      </c>
      <c r="C192" s="126">
        <f>C193</f>
        <v>41987</v>
      </c>
      <c r="D192" s="126">
        <f>D193</f>
        <v>41987</v>
      </c>
      <c r="E192" s="126">
        <f>E193</f>
        <v>41059</v>
      </c>
    </row>
    <row r="193" spans="1:5" ht="15" customHeight="1" x14ac:dyDescent="0.3">
      <c r="A193" s="31"/>
      <c r="B193" s="99" t="s">
        <v>16</v>
      </c>
      <c r="C193" s="126">
        <v>41987</v>
      </c>
      <c r="D193" s="126">
        <v>41987</v>
      </c>
      <c r="E193" s="126">
        <v>41059</v>
      </c>
    </row>
    <row r="194" spans="1:5" ht="15" customHeight="1" x14ac:dyDescent="0.3">
      <c r="A194" s="31"/>
      <c r="B194" s="122" t="s">
        <v>145</v>
      </c>
      <c r="C194" s="123">
        <f>C195+C198+C201+C203+C208+C212+C215+C217+C220+C210</f>
        <v>494675</v>
      </c>
      <c r="D194" s="123">
        <f>D195+D198+D201+D203+D208+D212+D215+D217+D220+D210</f>
        <v>514543</v>
      </c>
      <c r="E194" s="123">
        <f>E195+E198+E201+E203+E208+E212+E215+E217+E220+E210</f>
        <v>485977</v>
      </c>
    </row>
    <row r="195" spans="1:5" ht="15" customHeight="1" x14ac:dyDescent="0.3">
      <c r="A195" s="31"/>
      <c r="B195" s="99" t="s">
        <v>146</v>
      </c>
      <c r="C195" s="126">
        <f>C196+C197</f>
        <v>37000</v>
      </c>
      <c r="D195" s="126">
        <f>D196+D197</f>
        <v>37000</v>
      </c>
      <c r="E195" s="126">
        <f>E196+E197</f>
        <v>35814</v>
      </c>
    </row>
    <row r="196" spans="1:5" ht="15" customHeight="1" x14ac:dyDescent="0.3">
      <c r="A196" s="31"/>
      <c r="B196" s="99" t="s">
        <v>14</v>
      </c>
      <c r="C196" s="126">
        <v>37000</v>
      </c>
      <c r="D196" s="126">
        <v>35243</v>
      </c>
      <c r="E196" s="126">
        <v>34059</v>
      </c>
    </row>
    <row r="197" spans="1:5" ht="15" customHeight="1" x14ac:dyDescent="0.3">
      <c r="A197" s="31"/>
      <c r="B197" s="99" t="s">
        <v>16</v>
      </c>
      <c r="C197" s="126">
        <v>0</v>
      </c>
      <c r="D197" s="126">
        <v>1757</v>
      </c>
      <c r="E197" s="126">
        <v>1755</v>
      </c>
    </row>
    <row r="198" spans="1:5" ht="15" customHeight="1" x14ac:dyDescent="0.3">
      <c r="A198" s="31"/>
      <c r="B198" s="99" t="s">
        <v>147</v>
      </c>
      <c r="C198" s="126">
        <f>C199+C200</f>
        <v>34000</v>
      </c>
      <c r="D198" s="126">
        <f>D199+D200</f>
        <v>34000</v>
      </c>
      <c r="E198" s="126">
        <f>E199+E200</f>
        <v>23188</v>
      </c>
    </row>
    <row r="199" spans="1:5" ht="15" customHeight="1" x14ac:dyDescent="0.3">
      <c r="A199" s="31"/>
      <c r="B199" s="99" t="s">
        <v>14</v>
      </c>
      <c r="C199" s="126">
        <v>34000</v>
      </c>
      <c r="D199" s="126">
        <v>30095</v>
      </c>
      <c r="E199" s="126">
        <v>19331</v>
      </c>
    </row>
    <row r="200" spans="1:5" ht="15" customHeight="1" x14ac:dyDescent="0.3">
      <c r="A200" s="31"/>
      <c r="B200" s="99" t="s">
        <v>16</v>
      </c>
      <c r="C200" s="126">
        <v>0</v>
      </c>
      <c r="D200" s="126">
        <v>3905</v>
      </c>
      <c r="E200" s="126">
        <v>3857</v>
      </c>
    </row>
    <row r="201" spans="1:5" ht="15" customHeight="1" x14ac:dyDescent="0.3">
      <c r="A201" s="31"/>
      <c r="B201" s="127" t="s">
        <v>148</v>
      </c>
      <c r="C201" s="128">
        <f>C202</f>
        <v>17479</v>
      </c>
      <c r="D201" s="128">
        <f>D202</f>
        <v>17479</v>
      </c>
      <c r="E201" s="128">
        <f>E202</f>
        <v>17520</v>
      </c>
    </row>
    <row r="202" spans="1:5" ht="15" customHeight="1" x14ac:dyDescent="0.3">
      <c r="A202" s="31"/>
      <c r="B202" s="127" t="s">
        <v>14</v>
      </c>
      <c r="C202" s="128">
        <v>17479</v>
      </c>
      <c r="D202" s="128">
        <v>17479</v>
      </c>
      <c r="E202" s="128">
        <v>17520</v>
      </c>
    </row>
    <row r="203" spans="1:5" ht="15" customHeight="1" x14ac:dyDescent="0.3">
      <c r="A203" s="31"/>
      <c r="B203" s="127" t="s">
        <v>149</v>
      </c>
      <c r="C203" s="128">
        <f>C204+C206</f>
        <v>102428</v>
      </c>
      <c r="D203" s="128">
        <f>D204+D206</f>
        <v>102428</v>
      </c>
      <c r="E203" s="128">
        <f>E204+E206</f>
        <v>99770</v>
      </c>
    </row>
    <row r="204" spans="1:5" ht="15" customHeight="1" x14ac:dyDescent="0.3">
      <c r="A204" s="31"/>
      <c r="B204" s="127" t="s">
        <v>150</v>
      </c>
      <c r="C204" s="128">
        <f>C205</f>
        <v>72000</v>
      </c>
      <c r="D204" s="128">
        <f>D205</f>
        <v>72000</v>
      </c>
      <c r="E204" s="128">
        <f>E205</f>
        <v>71896</v>
      </c>
    </row>
    <row r="205" spans="1:5" ht="15" customHeight="1" x14ac:dyDescent="0.3">
      <c r="A205" s="31"/>
      <c r="B205" s="127" t="s">
        <v>16</v>
      </c>
      <c r="C205" s="128">
        <v>72000</v>
      </c>
      <c r="D205" s="128">
        <v>72000</v>
      </c>
      <c r="E205" s="128">
        <v>71896</v>
      </c>
    </row>
    <row r="206" spans="1:5" ht="15" customHeight="1" x14ac:dyDescent="0.3">
      <c r="A206" s="31"/>
      <c r="B206" s="127" t="s">
        <v>151</v>
      </c>
      <c r="C206" s="128">
        <f>C207</f>
        <v>30428</v>
      </c>
      <c r="D206" s="128">
        <f>D207</f>
        <v>30428</v>
      </c>
      <c r="E206" s="128">
        <f>E207</f>
        <v>27874</v>
      </c>
    </row>
    <row r="207" spans="1:5" ht="15" customHeight="1" x14ac:dyDescent="0.3">
      <c r="A207" s="31"/>
      <c r="B207" s="127" t="s">
        <v>16</v>
      </c>
      <c r="C207" s="128">
        <v>30428</v>
      </c>
      <c r="D207" s="128">
        <v>30428</v>
      </c>
      <c r="E207" s="128">
        <v>27874</v>
      </c>
    </row>
    <row r="208" spans="1:5" ht="15" customHeight="1" x14ac:dyDescent="0.3">
      <c r="A208" s="31"/>
      <c r="B208" s="127" t="s">
        <v>152</v>
      </c>
      <c r="C208" s="128">
        <f>C209</f>
        <v>35322</v>
      </c>
      <c r="D208" s="128">
        <f>D209</f>
        <v>35332</v>
      </c>
      <c r="E208" s="128">
        <f>E209</f>
        <v>34613</v>
      </c>
    </row>
    <row r="209" spans="1:5" ht="15" customHeight="1" x14ac:dyDescent="0.3">
      <c r="A209" s="31"/>
      <c r="B209" s="127" t="s">
        <v>16</v>
      </c>
      <c r="C209" s="128">
        <v>35322</v>
      </c>
      <c r="D209" s="128">
        <v>35332</v>
      </c>
      <c r="E209" s="128">
        <v>34613</v>
      </c>
    </row>
    <row r="210" spans="1:5" ht="15" customHeight="1" x14ac:dyDescent="0.3">
      <c r="A210" s="31"/>
      <c r="B210" s="127" t="s">
        <v>153</v>
      </c>
      <c r="C210" s="128">
        <f>C211</f>
        <v>60750</v>
      </c>
      <c r="D210" s="128">
        <f>D211</f>
        <v>72490</v>
      </c>
      <c r="E210" s="128">
        <f>E211</f>
        <v>88950</v>
      </c>
    </row>
    <row r="211" spans="1:5" ht="15" customHeight="1" x14ac:dyDescent="0.3">
      <c r="A211" s="31"/>
      <c r="B211" s="127" t="s">
        <v>14</v>
      </c>
      <c r="C211" s="128">
        <v>60750</v>
      </c>
      <c r="D211" s="128">
        <v>72490</v>
      </c>
      <c r="E211" s="128">
        <v>88950</v>
      </c>
    </row>
    <row r="212" spans="1:5" ht="15" customHeight="1" x14ac:dyDescent="0.3">
      <c r="A212" s="31"/>
      <c r="B212" s="99" t="s">
        <v>154</v>
      </c>
      <c r="C212" s="126">
        <f>C213+C214</f>
        <v>104545</v>
      </c>
      <c r="D212" s="126">
        <f>D213+D214</f>
        <v>110645</v>
      </c>
      <c r="E212" s="126">
        <f>E213+E214</f>
        <v>93233</v>
      </c>
    </row>
    <row r="213" spans="1:5" ht="15" customHeight="1" x14ac:dyDescent="0.3">
      <c r="A213" s="31"/>
      <c r="B213" s="99" t="s">
        <v>14</v>
      </c>
      <c r="C213" s="126">
        <v>89545</v>
      </c>
      <c r="D213" s="126">
        <v>87635</v>
      </c>
      <c r="E213" s="126">
        <v>70236</v>
      </c>
    </row>
    <row r="214" spans="1:5" ht="15" customHeight="1" x14ac:dyDescent="0.3">
      <c r="A214" s="31"/>
      <c r="B214" s="99" t="s">
        <v>16</v>
      </c>
      <c r="C214" s="126">
        <v>15000</v>
      </c>
      <c r="D214" s="126">
        <v>23010</v>
      </c>
      <c r="E214" s="126">
        <v>22997</v>
      </c>
    </row>
    <row r="215" spans="1:5" ht="15" customHeight="1" x14ac:dyDescent="0.3">
      <c r="A215" s="31"/>
      <c r="B215" s="99" t="s">
        <v>155</v>
      </c>
      <c r="C215" s="126">
        <f>C216</f>
        <v>480</v>
      </c>
      <c r="D215" s="126">
        <f>D216</f>
        <v>480</v>
      </c>
      <c r="E215" s="126">
        <f>E216</f>
        <v>0</v>
      </c>
    </row>
    <row r="216" spans="1:5" ht="15" customHeight="1" x14ac:dyDescent="0.3">
      <c r="A216" s="31"/>
      <c r="B216" s="99" t="s">
        <v>16</v>
      </c>
      <c r="C216" s="126">
        <v>480</v>
      </c>
      <c r="D216" s="126">
        <v>480</v>
      </c>
      <c r="E216" s="126">
        <v>0</v>
      </c>
    </row>
    <row r="217" spans="1:5" ht="15" customHeight="1" x14ac:dyDescent="0.3">
      <c r="A217" s="31"/>
      <c r="B217" s="99" t="s">
        <v>156</v>
      </c>
      <c r="C217" s="126">
        <f>C218+C219</f>
        <v>7180</v>
      </c>
      <c r="D217" s="126">
        <f>D218+D219</f>
        <v>9198</v>
      </c>
      <c r="E217" s="126">
        <f>E218+E219</f>
        <v>6015</v>
      </c>
    </row>
    <row r="218" spans="1:5" ht="15" customHeight="1" x14ac:dyDescent="0.3">
      <c r="A218" s="31"/>
      <c r="B218" s="99" t="s">
        <v>14</v>
      </c>
      <c r="C218" s="126">
        <v>6180</v>
      </c>
      <c r="D218" s="126">
        <v>8198</v>
      </c>
      <c r="E218" s="126">
        <v>5617</v>
      </c>
    </row>
    <row r="219" spans="1:5" ht="15" customHeight="1" x14ac:dyDescent="0.3">
      <c r="A219" s="31"/>
      <c r="B219" s="99" t="s">
        <v>16</v>
      </c>
      <c r="C219" s="126">
        <v>1000</v>
      </c>
      <c r="D219" s="126">
        <v>1000</v>
      </c>
      <c r="E219" s="126">
        <v>398</v>
      </c>
    </row>
    <row r="220" spans="1:5" ht="15" customHeight="1" x14ac:dyDescent="0.3">
      <c r="A220" s="31"/>
      <c r="B220" s="99" t="s">
        <v>157</v>
      </c>
      <c r="C220" s="126">
        <f>C221</f>
        <v>95491</v>
      </c>
      <c r="D220" s="126">
        <f>D221</f>
        <v>95491</v>
      </c>
      <c r="E220" s="126">
        <f>E221</f>
        <v>86874</v>
      </c>
    </row>
    <row r="221" spans="1:5" ht="15" customHeight="1" x14ac:dyDescent="0.3">
      <c r="A221" s="31"/>
      <c r="B221" s="99" t="s">
        <v>16</v>
      </c>
      <c r="C221" s="126">
        <v>95491</v>
      </c>
      <c r="D221" s="126">
        <v>95491</v>
      </c>
      <c r="E221" s="126">
        <v>86874</v>
      </c>
    </row>
    <row r="222" spans="1:5" ht="15" customHeight="1" x14ac:dyDescent="0.3">
      <c r="A222" s="1"/>
      <c r="B222" s="87"/>
      <c r="C222" s="132"/>
      <c r="D222" s="132"/>
      <c r="E222" s="132"/>
    </row>
    <row r="223" spans="1:5" ht="15" customHeight="1" x14ac:dyDescent="0.3">
      <c r="A223" s="1"/>
      <c r="B223" s="133" t="s">
        <v>17</v>
      </c>
      <c r="C223" s="134">
        <f>C33-C77</f>
        <v>228285</v>
      </c>
      <c r="D223" s="134">
        <f>D33-D77</f>
        <v>227257</v>
      </c>
      <c r="E223" s="134">
        <f>E33-E77</f>
        <v>1048098</v>
      </c>
    </row>
    <row r="224" spans="1:5" ht="15" customHeight="1" x14ac:dyDescent="0.3">
      <c r="A224" s="1"/>
      <c r="B224" s="133"/>
      <c r="C224" s="134"/>
      <c r="D224" s="134"/>
      <c r="E224" s="134"/>
    </row>
    <row r="225" spans="1:5" ht="15" customHeight="1" x14ac:dyDescent="0.3">
      <c r="A225" s="1"/>
      <c r="B225" s="93" t="s">
        <v>158</v>
      </c>
      <c r="C225" s="118" t="s">
        <v>2</v>
      </c>
      <c r="D225" s="118" t="s">
        <v>3</v>
      </c>
      <c r="E225" s="118" t="s">
        <v>4</v>
      </c>
    </row>
    <row r="226" spans="1:5" ht="15" customHeight="1" x14ac:dyDescent="0.3">
      <c r="A226" s="1"/>
      <c r="B226" s="135" t="s">
        <v>159</v>
      </c>
      <c r="C226" s="136">
        <f>C227+C245+C246+C247+C249</f>
        <v>-1745424</v>
      </c>
      <c r="D226" s="136">
        <f>D227+D245+D246+D247+D249</f>
        <v>-1744396</v>
      </c>
      <c r="E226" s="136">
        <f>E227+E245+E246+E247+E249+E248</f>
        <v>-1608699</v>
      </c>
    </row>
    <row r="227" spans="1:5" ht="15" customHeight="1" x14ac:dyDescent="0.3">
      <c r="A227" s="1"/>
      <c r="B227" s="137" t="s">
        <v>160</v>
      </c>
      <c r="C227" s="138">
        <f>C231+C243+C235+C232+C240+C234+C229+C241+C242+C236+C230+C244+C233+C237+C239+C228+C238</f>
        <v>-1962572</v>
      </c>
      <c r="D227" s="138">
        <f>D231+D243+D235+D232+D240+D234+D229+D241+D242+D236+D230+D244+D233+D237+D239+D228+D238</f>
        <v>-2107089</v>
      </c>
      <c r="E227" s="138">
        <f>E231+E243+E235+E232+E240+E234+E229+E241+E242+E236+E230+E244+E233+E237+E239+E228+E238</f>
        <v>-1986901</v>
      </c>
    </row>
    <row r="228" spans="1:5" ht="15" customHeight="1" x14ac:dyDescent="0.3">
      <c r="A228" s="1"/>
      <c r="B228" s="139" t="s">
        <v>83</v>
      </c>
      <c r="C228" s="140">
        <v>0</v>
      </c>
      <c r="D228" s="140">
        <v>-8291</v>
      </c>
      <c r="E228" s="140">
        <v>-8291</v>
      </c>
    </row>
    <row r="229" spans="1:5" ht="15" customHeight="1" x14ac:dyDescent="0.3">
      <c r="A229" s="1"/>
      <c r="B229" s="139" t="s">
        <v>161</v>
      </c>
      <c r="C229" s="140">
        <v>-52595</v>
      </c>
      <c r="D229" s="140">
        <v>-52595</v>
      </c>
      <c r="E229" s="140">
        <v>-52595</v>
      </c>
    </row>
    <row r="230" spans="1:5" ht="15" customHeight="1" x14ac:dyDescent="0.3">
      <c r="A230" s="1"/>
      <c r="B230" s="139" t="s">
        <v>162</v>
      </c>
      <c r="C230" s="140">
        <v>-5000</v>
      </c>
      <c r="D230" s="140">
        <v>0</v>
      </c>
      <c r="E230" s="140">
        <v>0</v>
      </c>
    </row>
    <row r="231" spans="1:5" ht="15" customHeight="1" x14ac:dyDescent="0.3">
      <c r="A231" s="1"/>
      <c r="B231" s="99" t="s">
        <v>93</v>
      </c>
      <c r="C231" s="140">
        <v>-794373</v>
      </c>
      <c r="D231" s="140">
        <v>-794373</v>
      </c>
      <c r="E231" s="140">
        <v>-788916</v>
      </c>
    </row>
    <row r="232" spans="1:5" ht="15" customHeight="1" x14ac:dyDescent="0.3">
      <c r="A232" s="1"/>
      <c r="B232" s="99" t="s">
        <v>163</v>
      </c>
      <c r="C232" s="140">
        <v>-19000</v>
      </c>
      <c r="D232" s="140">
        <v>-29965</v>
      </c>
      <c r="E232" s="140">
        <v>-29964</v>
      </c>
    </row>
    <row r="233" spans="1:5" ht="15" customHeight="1" x14ac:dyDescent="0.3">
      <c r="A233" s="1"/>
      <c r="B233" s="99" t="s">
        <v>100</v>
      </c>
      <c r="C233" s="140">
        <v>-21000</v>
      </c>
      <c r="D233" s="140">
        <v>-21000</v>
      </c>
      <c r="E233" s="140"/>
    </row>
    <row r="234" spans="1:5" ht="15" customHeight="1" x14ac:dyDescent="0.3">
      <c r="A234" s="1"/>
      <c r="B234" s="99" t="s">
        <v>101</v>
      </c>
      <c r="C234" s="140">
        <v>-101000</v>
      </c>
      <c r="D234" s="140">
        <v>-105661</v>
      </c>
      <c r="E234" s="140">
        <v>-105409</v>
      </c>
    </row>
    <row r="235" spans="1:5" ht="15" customHeight="1" x14ac:dyDescent="0.3">
      <c r="A235" s="1"/>
      <c r="B235" s="99" t="s">
        <v>99</v>
      </c>
      <c r="C235" s="140">
        <v>-90000</v>
      </c>
      <c r="D235" s="140">
        <v>-45655</v>
      </c>
      <c r="E235" s="140">
        <v>-17565</v>
      </c>
    </row>
    <row r="236" spans="1:5" ht="15" customHeight="1" x14ac:dyDescent="0.3">
      <c r="A236" s="1"/>
      <c r="B236" s="99" t="s">
        <v>118</v>
      </c>
      <c r="C236" s="140">
        <v>0</v>
      </c>
      <c r="D236" s="140">
        <v>-8000</v>
      </c>
      <c r="E236" s="140">
        <v>-7970</v>
      </c>
    </row>
    <row r="237" spans="1:5" ht="15" customHeight="1" x14ac:dyDescent="0.3">
      <c r="A237" s="1"/>
      <c r="B237" s="99" t="s">
        <v>183</v>
      </c>
      <c r="C237" s="140">
        <v>-24000</v>
      </c>
      <c r="D237" s="140">
        <v>-24000</v>
      </c>
      <c r="E237" s="140">
        <v>0</v>
      </c>
    </row>
    <row r="238" spans="1:5" ht="15" customHeight="1" x14ac:dyDescent="0.3">
      <c r="A238" s="1"/>
      <c r="B238" s="99" t="s">
        <v>184</v>
      </c>
      <c r="C238" s="140">
        <v>0</v>
      </c>
      <c r="D238" s="140">
        <v>-7645</v>
      </c>
      <c r="E238" s="140">
        <v>-7458</v>
      </c>
    </row>
    <row r="239" spans="1:5" ht="15" customHeight="1" x14ac:dyDescent="0.3">
      <c r="A239" s="1"/>
      <c r="B239" s="99" t="s">
        <v>124</v>
      </c>
      <c r="C239" s="140">
        <v>-155617</v>
      </c>
      <c r="D239" s="140">
        <v>-171152</v>
      </c>
      <c r="E239" s="140">
        <v>-171152</v>
      </c>
    </row>
    <row r="240" spans="1:5" ht="15" customHeight="1" x14ac:dyDescent="0.3">
      <c r="A240" s="1"/>
      <c r="B240" s="99" t="s">
        <v>165</v>
      </c>
      <c r="C240" s="140">
        <v>-138700</v>
      </c>
      <c r="D240" s="140">
        <v>-139700</v>
      </c>
      <c r="E240" s="140">
        <v>-139562</v>
      </c>
    </row>
    <row r="241" spans="1:5" ht="15" customHeight="1" x14ac:dyDescent="0.3">
      <c r="A241" s="1"/>
      <c r="B241" s="99" t="s">
        <v>166</v>
      </c>
      <c r="C241" s="140">
        <v>-8000</v>
      </c>
      <c r="D241" s="140">
        <v>-8000</v>
      </c>
      <c r="E241" s="140">
        <v>0</v>
      </c>
    </row>
    <row r="242" spans="1:5" ht="15" customHeight="1" x14ac:dyDescent="0.3">
      <c r="A242" s="1"/>
      <c r="B242" s="99" t="s">
        <v>167</v>
      </c>
      <c r="C242" s="140">
        <v>-8000</v>
      </c>
      <c r="D242" s="140">
        <v>-8000</v>
      </c>
      <c r="E242" s="140">
        <v>-7680</v>
      </c>
    </row>
    <row r="243" spans="1:5" ht="15" customHeight="1" x14ac:dyDescent="0.3">
      <c r="A243" s="1"/>
      <c r="B243" s="99" t="s">
        <v>168</v>
      </c>
      <c r="C243" s="140">
        <v>-20000</v>
      </c>
      <c r="D243" s="140">
        <v>-35000</v>
      </c>
      <c r="E243" s="140">
        <v>-35758</v>
      </c>
    </row>
    <row r="244" spans="1:5" ht="15" customHeight="1" x14ac:dyDescent="0.3">
      <c r="A244" s="1"/>
      <c r="B244" s="99" t="s">
        <v>138</v>
      </c>
      <c r="C244" s="140">
        <v>-525287</v>
      </c>
      <c r="D244" s="140">
        <v>-648052</v>
      </c>
      <c r="E244" s="140">
        <v>-614581</v>
      </c>
    </row>
    <row r="245" spans="1:5" x14ac:dyDescent="0.3">
      <c r="A245" s="1"/>
      <c r="B245" s="137" t="s">
        <v>169</v>
      </c>
      <c r="C245" s="138">
        <v>3000</v>
      </c>
      <c r="D245" s="138">
        <v>13900</v>
      </c>
      <c r="E245" s="138">
        <v>15000</v>
      </c>
    </row>
    <row r="246" spans="1:5" x14ac:dyDescent="0.3">
      <c r="A246" s="1"/>
      <c r="B246" s="137" t="s">
        <v>170</v>
      </c>
      <c r="C246" s="138">
        <v>314266</v>
      </c>
      <c r="D246" s="138">
        <v>456911</v>
      </c>
      <c r="E246" s="138">
        <v>444480</v>
      </c>
    </row>
    <row r="247" spans="1:5" x14ac:dyDescent="0.3">
      <c r="A247" s="1"/>
      <c r="B247" s="137" t="s">
        <v>171</v>
      </c>
      <c r="C247" s="138">
        <v>-69140</v>
      </c>
      <c r="D247" s="138">
        <v>-77140</v>
      </c>
      <c r="E247" s="138">
        <v>-52652</v>
      </c>
    </row>
    <row r="248" spans="1:5" x14ac:dyDescent="0.3">
      <c r="A248" s="1"/>
      <c r="B248" s="137" t="s">
        <v>172</v>
      </c>
      <c r="C248" s="138">
        <v>0</v>
      </c>
      <c r="D248" s="138">
        <v>0</v>
      </c>
      <c r="E248" s="138">
        <v>0</v>
      </c>
    </row>
    <row r="249" spans="1:5" x14ac:dyDescent="0.3">
      <c r="A249" s="1"/>
      <c r="B249" s="137" t="s">
        <v>173</v>
      </c>
      <c r="C249" s="138">
        <v>-30978</v>
      </c>
      <c r="D249" s="138">
        <v>-30978</v>
      </c>
      <c r="E249" s="138">
        <v>-28626</v>
      </c>
    </row>
    <row r="250" spans="1:5" x14ac:dyDescent="0.3">
      <c r="A250" s="1"/>
      <c r="B250" s="139"/>
      <c r="C250" s="139"/>
      <c r="D250" s="139"/>
      <c r="E250" s="139"/>
    </row>
    <row r="251" spans="1:5" x14ac:dyDescent="0.3">
      <c r="A251" s="1"/>
      <c r="B251" s="137" t="s">
        <v>174</v>
      </c>
      <c r="C251" s="141">
        <f>C223+C226</f>
        <v>-1517139</v>
      </c>
      <c r="D251" s="141">
        <f>D223+D226</f>
        <v>-1517139</v>
      </c>
      <c r="E251" s="141">
        <f>E223+E226</f>
        <v>-560601</v>
      </c>
    </row>
    <row r="252" spans="1:5" x14ac:dyDescent="0.3">
      <c r="A252" s="1"/>
      <c r="B252" s="31"/>
      <c r="C252" s="100"/>
      <c r="D252" s="100"/>
      <c r="E252" s="100"/>
    </row>
    <row r="253" spans="1:5" ht="27" x14ac:dyDescent="0.3">
      <c r="A253" s="1"/>
      <c r="B253" s="93" t="s">
        <v>175</v>
      </c>
      <c r="C253" s="118" t="s">
        <v>2</v>
      </c>
      <c r="D253" s="118" t="s">
        <v>3</v>
      </c>
      <c r="E253" s="118" t="s">
        <v>4</v>
      </c>
    </row>
    <row r="254" spans="1:5" x14ac:dyDescent="0.3">
      <c r="A254" s="1"/>
      <c r="B254" s="135" t="s">
        <v>28</v>
      </c>
      <c r="C254" s="142">
        <f>C256+C255</f>
        <v>283675</v>
      </c>
      <c r="D254" s="142">
        <f>D256+D255</f>
        <v>283675</v>
      </c>
      <c r="E254" s="142">
        <f>E256+E255</f>
        <v>283675</v>
      </c>
    </row>
    <row r="255" spans="1:5" x14ac:dyDescent="0.3">
      <c r="A255" s="1"/>
      <c r="B255" s="143" t="s">
        <v>176</v>
      </c>
      <c r="C255" s="144">
        <v>600000</v>
      </c>
      <c r="D255" s="144">
        <v>600000</v>
      </c>
      <c r="E255" s="144">
        <v>600000</v>
      </c>
    </row>
    <row r="256" spans="1:5" x14ac:dyDescent="0.3">
      <c r="A256" s="1"/>
      <c r="B256" s="139" t="s">
        <v>30</v>
      </c>
      <c r="C256" s="140">
        <v>-316325</v>
      </c>
      <c r="D256" s="140">
        <v>-316325</v>
      </c>
      <c r="E256" s="140">
        <v>-316325</v>
      </c>
    </row>
    <row r="257" spans="1:5" x14ac:dyDescent="0.3">
      <c r="A257" s="1"/>
      <c r="B257" s="31"/>
      <c r="C257" s="100"/>
      <c r="D257" s="100"/>
      <c r="E257" s="100"/>
    </row>
    <row r="258" spans="1:5" ht="27" x14ac:dyDescent="0.3">
      <c r="A258" s="1"/>
      <c r="B258" s="93" t="s">
        <v>177</v>
      </c>
      <c r="C258" s="118" t="s">
        <v>2</v>
      </c>
      <c r="D258" s="118" t="s">
        <v>3</v>
      </c>
      <c r="E258" s="118" t="s">
        <v>4</v>
      </c>
    </row>
    <row r="259" spans="1:5" x14ac:dyDescent="0.3">
      <c r="A259" s="1"/>
      <c r="B259" s="135" t="s">
        <v>32</v>
      </c>
      <c r="C259" s="145">
        <f>C260</f>
        <v>-1116344</v>
      </c>
      <c r="D259" s="145">
        <f>D260</f>
        <v>-1116344</v>
      </c>
      <c r="E259" s="145">
        <f>E260</f>
        <v>-150820</v>
      </c>
    </row>
    <row r="260" spans="1:5" x14ac:dyDescent="0.3">
      <c r="A260" s="1"/>
      <c r="B260" s="139" t="s">
        <v>33</v>
      </c>
      <c r="C260" s="146">
        <v>-1116344</v>
      </c>
      <c r="D260" s="146">
        <v>-1116344</v>
      </c>
      <c r="E260" s="146">
        <v>-150820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561D-AA00-4BD4-AC2E-0269FBE627FC}">
  <dimension ref="A1:G260"/>
  <sheetViews>
    <sheetView topLeftCell="A22" workbookViewId="0">
      <selection activeCell="G26" sqref="G26"/>
    </sheetView>
  </sheetViews>
  <sheetFormatPr defaultRowHeight="14.4" x14ac:dyDescent="0.3"/>
  <cols>
    <col min="2" max="2" width="32" customWidth="1"/>
    <col min="3" max="3" width="15.88671875" customWidth="1"/>
    <col min="4" max="4" width="13.77734375" customWidth="1"/>
    <col min="5" max="5" width="17.33203125" customWidth="1"/>
    <col min="6" max="6" width="9.5546875" bestFit="1" customWidth="1"/>
  </cols>
  <sheetData>
    <row r="1" spans="1:5" ht="15.6" x14ac:dyDescent="0.3">
      <c r="A1" s="1"/>
      <c r="B1" s="2" t="s">
        <v>185</v>
      </c>
      <c r="C1" s="3"/>
      <c r="D1" s="3"/>
      <c r="E1" s="3"/>
    </row>
    <row r="2" spans="1:5" ht="15" thickBot="1" x14ac:dyDescent="0.35">
      <c r="A2" s="1"/>
      <c r="B2" s="3"/>
      <c r="C2" s="3"/>
      <c r="D2" s="3"/>
      <c r="E2" s="3"/>
    </row>
    <row r="3" spans="1:5" x14ac:dyDescent="0.3">
      <c r="A3" s="4"/>
      <c r="B3" s="149" t="s">
        <v>1</v>
      </c>
      <c r="C3" s="6" t="s">
        <v>2</v>
      </c>
      <c r="D3" s="6" t="s">
        <v>3</v>
      </c>
      <c r="E3" s="7" t="s">
        <v>4</v>
      </c>
    </row>
    <row r="4" spans="1:5" x14ac:dyDescent="0.3">
      <c r="A4" s="8" t="s">
        <v>5</v>
      </c>
      <c r="B4" s="150" t="s">
        <v>6</v>
      </c>
      <c r="C4" s="10">
        <f>SUM(C5+C6+C7+C8)</f>
        <v>7359243</v>
      </c>
      <c r="D4" s="10">
        <f>SUM(D5+D6+D7+D8)</f>
        <v>7655512</v>
      </c>
      <c r="E4" s="18">
        <f>SUM(E5+E6+E7+E8)</f>
        <v>8046670</v>
      </c>
    </row>
    <row r="5" spans="1:5" x14ac:dyDescent="0.3">
      <c r="A5" s="13">
        <v>30</v>
      </c>
      <c r="B5" s="32" t="s">
        <v>7</v>
      </c>
      <c r="C5" s="15">
        <v>4769400</v>
      </c>
      <c r="D5" s="15">
        <v>4769400</v>
      </c>
      <c r="E5" s="16">
        <v>5056672</v>
      </c>
    </row>
    <row r="6" spans="1:5" x14ac:dyDescent="0.3">
      <c r="A6" s="13">
        <v>32</v>
      </c>
      <c r="B6" s="32" t="s">
        <v>8</v>
      </c>
      <c r="C6" s="15">
        <v>365137</v>
      </c>
      <c r="D6" s="15">
        <v>447552</v>
      </c>
      <c r="E6" s="16">
        <v>463802</v>
      </c>
    </row>
    <row r="7" spans="1:5" x14ac:dyDescent="0.3">
      <c r="A7" s="13">
        <v>35</v>
      </c>
      <c r="B7" s="32" t="s">
        <v>9</v>
      </c>
      <c r="C7" s="15">
        <v>2209706</v>
      </c>
      <c r="D7" s="15">
        <v>2423560</v>
      </c>
      <c r="E7" s="16">
        <v>2451963</v>
      </c>
    </row>
    <row r="8" spans="1:5" x14ac:dyDescent="0.3">
      <c r="A8" s="13">
        <v>38</v>
      </c>
      <c r="B8" s="32" t="s">
        <v>10</v>
      </c>
      <c r="C8" s="15">
        <v>15000</v>
      </c>
      <c r="D8" s="15">
        <v>15000</v>
      </c>
      <c r="E8" s="16">
        <v>74233</v>
      </c>
    </row>
    <row r="9" spans="1:5" x14ac:dyDescent="0.3">
      <c r="A9" s="17" t="s">
        <v>11</v>
      </c>
      <c r="B9" s="150" t="s">
        <v>12</v>
      </c>
      <c r="C9" s="10">
        <f>SUM(C10:C11)</f>
        <v>7142953</v>
      </c>
      <c r="D9" s="10">
        <f>SUM(D10:D11)</f>
        <v>7558429</v>
      </c>
      <c r="E9" s="18">
        <f>SUM(E10:E11)</f>
        <v>6978988</v>
      </c>
    </row>
    <row r="10" spans="1:5" x14ac:dyDescent="0.3">
      <c r="A10" s="19" t="s">
        <v>13</v>
      </c>
      <c r="B10" s="31" t="s">
        <v>14</v>
      </c>
      <c r="C10" s="21">
        <v>361384</v>
      </c>
      <c r="D10" s="21">
        <v>368642</v>
      </c>
      <c r="E10" s="22">
        <v>403344</v>
      </c>
    </row>
    <row r="11" spans="1:5" x14ac:dyDescent="0.3">
      <c r="A11" s="19" t="s">
        <v>15</v>
      </c>
      <c r="B11" s="31" t="s">
        <v>16</v>
      </c>
      <c r="C11" s="21">
        <v>6781569</v>
      </c>
      <c r="D11" s="21">
        <v>7189787</v>
      </c>
      <c r="E11" s="22">
        <v>6575644</v>
      </c>
    </row>
    <row r="12" spans="1:5" x14ac:dyDescent="0.3">
      <c r="A12" s="23"/>
      <c r="B12" s="151" t="s">
        <v>17</v>
      </c>
      <c r="C12" s="25">
        <f>SUM(C4-C9)</f>
        <v>216290</v>
      </c>
      <c r="D12" s="25">
        <f>SUM(D4-D9)</f>
        <v>97083</v>
      </c>
      <c r="E12" s="26">
        <f>SUM(E4-E9)</f>
        <v>1067682</v>
      </c>
    </row>
    <row r="13" spans="1:5" x14ac:dyDescent="0.3">
      <c r="A13" s="27" t="s">
        <v>18</v>
      </c>
      <c r="B13" s="152" t="s">
        <v>19</v>
      </c>
      <c r="C13" s="29">
        <f>SUM(C14:C18)</f>
        <v>-1620023</v>
      </c>
      <c r="D13" s="29">
        <f>SUM(D14:D18)</f>
        <v>-1500816</v>
      </c>
      <c r="E13" s="30">
        <f>SUM(E14:E18)</f>
        <v>-1313211</v>
      </c>
    </row>
    <row r="14" spans="1:5" x14ac:dyDescent="0.3">
      <c r="A14" s="13">
        <v>155</v>
      </c>
      <c r="B14" s="31" t="s">
        <v>21</v>
      </c>
      <c r="C14" s="21">
        <v>-1684567</v>
      </c>
      <c r="D14" s="21">
        <v>-1550271</v>
      </c>
      <c r="E14" s="22">
        <v>-1355206</v>
      </c>
    </row>
    <row r="15" spans="1:5" x14ac:dyDescent="0.3">
      <c r="A15" s="13">
        <v>3502</v>
      </c>
      <c r="B15" s="31" t="s">
        <v>22</v>
      </c>
      <c r="C15" s="21">
        <v>199883</v>
      </c>
      <c r="D15" s="21">
        <v>225323</v>
      </c>
      <c r="E15" s="22">
        <v>227714</v>
      </c>
    </row>
    <row r="16" spans="1:5" x14ac:dyDescent="0.3">
      <c r="A16" s="13">
        <v>4502</v>
      </c>
      <c r="B16" s="31" t="s">
        <v>23</v>
      </c>
      <c r="C16" s="21">
        <v>-103000</v>
      </c>
      <c r="D16" s="21">
        <v>-141129</v>
      </c>
      <c r="E16" s="22">
        <v>-141128</v>
      </c>
    </row>
    <row r="17" spans="1:7" x14ac:dyDescent="0.3">
      <c r="A17" s="13">
        <v>151</v>
      </c>
      <c r="B17" s="31" t="s">
        <v>24</v>
      </c>
      <c r="C17" s="21">
        <v>0</v>
      </c>
      <c r="D17" s="21">
        <v>0</v>
      </c>
      <c r="E17" s="22">
        <v>-10048</v>
      </c>
    </row>
    <row r="18" spans="1:7" x14ac:dyDescent="0.3">
      <c r="A18" s="13">
        <v>65</v>
      </c>
      <c r="B18" s="31" t="s">
        <v>25</v>
      </c>
      <c r="C18" s="21">
        <v>-32339</v>
      </c>
      <c r="D18" s="21">
        <v>-34739</v>
      </c>
      <c r="E18" s="22">
        <v>-34543</v>
      </c>
    </row>
    <row r="19" spans="1:7" x14ac:dyDescent="0.3">
      <c r="A19" s="23"/>
      <c r="B19" s="151" t="s">
        <v>26</v>
      </c>
      <c r="C19" s="25">
        <f>SUM(C12:C13)</f>
        <v>-1403733</v>
      </c>
      <c r="D19" s="25">
        <f>SUM(D12:D13)</f>
        <v>-1403733</v>
      </c>
      <c r="E19" s="26">
        <f>SUM(E12:E13)</f>
        <v>-245529</v>
      </c>
    </row>
    <row r="20" spans="1:7" x14ac:dyDescent="0.3">
      <c r="A20" s="27" t="s">
        <v>27</v>
      </c>
      <c r="B20" s="152" t="s">
        <v>28</v>
      </c>
      <c r="C20" s="29">
        <f>SUM(C21:C22)</f>
        <v>20516</v>
      </c>
      <c r="D20" s="29">
        <f>SUM(D21:D22)</f>
        <v>20516</v>
      </c>
      <c r="E20" s="30">
        <f>SUM(E21:E22)</f>
        <v>20517</v>
      </c>
    </row>
    <row r="21" spans="1:7" x14ac:dyDescent="0.3">
      <c r="A21" s="13">
        <v>205</v>
      </c>
      <c r="B21" s="31" t="s">
        <v>29</v>
      </c>
      <c r="C21" s="21">
        <v>400000</v>
      </c>
      <c r="D21" s="21">
        <v>400000</v>
      </c>
      <c r="E21" s="22">
        <v>400000</v>
      </c>
    </row>
    <row r="22" spans="1:7" x14ac:dyDescent="0.3">
      <c r="A22" s="13">
        <v>2081</v>
      </c>
      <c r="B22" s="31" t="s">
        <v>30</v>
      </c>
      <c r="C22" s="21">
        <v>-379484</v>
      </c>
      <c r="D22" s="21">
        <v>-379484</v>
      </c>
      <c r="E22" s="22">
        <v>-379483</v>
      </c>
    </row>
    <row r="23" spans="1:7" x14ac:dyDescent="0.3">
      <c r="A23" s="27" t="s">
        <v>31</v>
      </c>
      <c r="B23" s="152" t="s">
        <v>32</v>
      </c>
      <c r="C23" s="29">
        <f>SUM(C24)</f>
        <v>-1383217</v>
      </c>
      <c r="D23" s="29">
        <f>SUM(D24)</f>
        <v>-1383217</v>
      </c>
      <c r="E23" s="29">
        <f>SUM(E24)</f>
        <v>-118547</v>
      </c>
    </row>
    <row r="24" spans="1:7" x14ac:dyDescent="0.3">
      <c r="A24" s="13">
        <v>1001</v>
      </c>
      <c r="B24" s="32" t="s">
        <v>33</v>
      </c>
      <c r="C24" s="153">
        <v>-1383217</v>
      </c>
      <c r="D24" s="29">
        <v>-1383217</v>
      </c>
      <c r="E24" s="30">
        <v>-118547</v>
      </c>
    </row>
    <row r="25" spans="1:7" ht="43.2" customHeight="1" thickBot="1" x14ac:dyDescent="0.35">
      <c r="A25" s="35"/>
      <c r="B25" s="154" t="s">
        <v>34</v>
      </c>
      <c r="C25" s="37">
        <v>0</v>
      </c>
      <c r="D25" s="37">
        <v>0</v>
      </c>
      <c r="E25" s="38">
        <v>106465</v>
      </c>
    </row>
    <row r="26" spans="1:7" ht="15" thickBot="1" x14ac:dyDescent="0.35">
      <c r="A26" s="43"/>
      <c r="B26" s="155" t="s">
        <v>35</v>
      </c>
      <c r="C26" s="45">
        <f>SUM(C4+C15+J16+C21-C24+C25)</f>
        <v>9342343</v>
      </c>
      <c r="D26" s="45">
        <f>SUM(D4+D15+K16+D21-D24+D25)</f>
        <v>9664052</v>
      </c>
      <c r="E26" s="46">
        <f>SUM(E4+E15+L16+E21-E24+E25)</f>
        <v>8899396</v>
      </c>
      <c r="G26" s="291"/>
    </row>
    <row r="27" spans="1:7" x14ac:dyDescent="0.3">
      <c r="A27" s="156"/>
      <c r="B27" s="156"/>
      <c r="C27" s="47">
        <f>SUM(C9-C14-C16-C22-C18)</f>
        <v>9342343</v>
      </c>
      <c r="D27" s="47">
        <f>SUM(D9-D14-D16-D22-D18)</f>
        <v>9664052</v>
      </c>
      <c r="E27" s="47">
        <f>SUM(E9-E14-E16-E22-E18-E17)</f>
        <v>8899396</v>
      </c>
    </row>
    <row r="28" spans="1:7" x14ac:dyDescent="0.3">
      <c r="A28" s="157"/>
      <c r="B28" s="158"/>
      <c r="C28" s="158"/>
      <c r="D28" s="158"/>
      <c r="E28" s="158"/>
    </row>
    <row r="29" spans="1:7" x14ac:dyDescent="0.3">
      <c r="A29" s="49" t="s">
        <v>5</v>
      </c>
      <c r="B29" s="50" t="s">
        <v>36</v>
      </c>
      <c r="C29" s="51" t="s">
        <v>2</v>
      </c>
      <c r="D29" s="51" t="s">
        <v>3</v>
      </c>
      <c r="E29" s="51" t="s">
        <v>4</v>
      </c>
    </row>
    <row r="30" spans="1:7" x14ac:dyDescent="0.3">
      <c r="A30" s="152">
        <v>3</v>
      </c>
      <c r="B30" s="191" t="s">
        <v>37</v>
      </c>
      <c r="C30" s="112">
        <f>C31+C34+C41+C65</f>
        <v>7359243</v>
      </c>
      <c r="D30" s="52">
        <f>D31+D34+D41+D65</f>
        <v>7655512</v>
      </c>
      <c r="E30" s="52">
        <f>E31+E34+E41+E65</f>
        <v>8046670</v>
      </c>
    </row>
    <row r="31" spans="1:7" ht="15" customHeight="1" x14ac:dyDescent="0.3">
      <c r="A31" s="53">
        <v>30</v>
      </c>
      <c r="B31" s="54" t="s">
        <v>38</v>
      </c>
      <c r="C31" s="113">
        <f>C32+C33</f>
        <v>4769400</v>
      </c>
      <c r="D31" s="113">
        <f>D32+D33</f>
        <v>4769400</v>
      </c>
      <c r="E31" s="113">
        <f>E32+E33</f>
        <v>5056671</v>
      </c>
    </row>
    <row r="32" spans="1:7" ht="15" customHeight="1" x14ac:dyDescent="0.3">
      <c r="A32" s="31">
        <v>3000</v>
      </c>
      <c r="B32" s="56" t="s">
        <v>39</v>
      </c>
      <c r="C32" s="98">
        <v>4649400</v>
      </c>
      <c r="D32" s="98">
        <v>4649400</v>
      </c>
      <c r="E32" s="116">
        <v>4935675</v>
      </c>
    </row>
    <row r="33" spans="1:5" ht="15" customHeight="1" x14ac:dyDescent="0.3">
      <c r="A33" s="31">
        <v>3030</v>
      </c>
      <c r="B33" s="56" t="s">
        <v>40</v>
      </c>
      <c r="C33" s="98">
        <v>120000</v>
      </c>
      <c r="D33" s="98">
        <v>120000</v>
      </c>
      <c r="E33" s="116">
        <v>120996</v>
      </c>
    </row>
    <row r="34" spans="1:5" ht="15" customHeight="1" x14ac:dyDescent="0.3">
      <c r="A34" s="53">
        <v>32</v>
      </c>
      <c r="B34" s="54" t="s">
        <v>41</v>
      </c>
      <c r="C34" s="113">
        <f>C35+C36+C37+C38+C39+C40</f>
        <v>365137</v>
      </c>
      <c r="D34" s="113">
        <f>D35+D36+D37+D38+D39+D40</f>
        <v>447552</v>
      </c>
      <c r="E34" s="113">
        <f>E35+E36+E37+E38+E39+E40</f>
        <v>463802</v>
      </c>
    </row>
    <row r="35" spans="1:5" ht="15" customHeight="1" x14ac:dyDescent="0.3">
      <c r="A35" s="31">
        <v>320</v>
      </c>
      <c r="B35" s="56" t="s">
        <v>42</v>
      </c>
      <c r="C35" s="98">
        <v>8500</v>
      </c>
      <c r="D35" s="98">
        <v>8500</v>
      </c>
      <c r="E35" s="116">
        <v>13640</v>
      </c>
    </row>
    <row r="36" spans="1:5" ht="15" customHeight="1" x14ac:dyDescent="0.3">
      <c r="A36" s="31">
        <v>3220</v>
      </c>
      <c r="B36" s="56" t="s">
        <v>43</v>
      </c>
      <c r="C36" s="98">
        <v>232574</v>
      </c>
      <c r="D36" s="98">
        <v>311474</v>
      </c>
      <c r="E36" s="116">
        <v>318579</v>
      </c>
    </row>
    <row r="37" spans="1:5" ht="15" customHeight="1" x14ac:dyDescent="0.3">
      <c r="A37" s="31">
        <v>3221</v>
      </c>
      <c r="B37" s="56" t="s">
        <v>44</v>
      </c>
      <c r="C37" s="98">
        <v>1747</v>
      </c>
      <c r="D37" s="98">
        <v>2947</v>
      </c>
      <c r="E37" s="116">
        <v>3259</v>
      </c>
    </row>
    <row r="38" spans="1:5" ht="15" customHeight="1" x14ac:dyDescent="0.3">
      <c r="A38" s="31">
        <v>3222</v>
      </c>
      <c r="B38" s="56" t="s">
        <v>45</v>
      </c>
      <c r="C38" s="98">
        <v>90903</v>
      </c>
      <c r="D38" s="98">
        <v>93218</v>
      </c>
      <c r="E38" s="116">
        <v>97464</v>
      </c>
    </row>
    <row r="39" spans="1:5" ht="15" customHeight="1" x14ac:dyDescent="0.3">
      <c r="A39" s="31">
        <v>3224</v>
      </c>
      <c r="B39" s="56" t="s">
        <v>46</v>
      </c>
      <c r="C39" s="98">
        <v>639</v>
      </c>
      <c r="D39" s="98">
        <v>639</v>
      </c>
      <c r="E39" s="116">
        <v>380</v>
      </c>
    </row>
    <row r="40" spans="1:5" ht="15" customHeight="1" x14ac:dyDescent="0.3">
      <c r="A40" s="31">
        <v>3233</v>
      </c>
      <c r="B40" s="56" t="s">
        <v>47</v>
      </c>
      <c r="C40" s="98">
        <v>30774</v>
      </c>
      <c r="D40" s="98">
        <v>30774</v>
      </c>
      <c r="E40" s="116">
        <v>30480</v>
      </c>
    </row>
    <row r="41" spans="1:5" ht="15" customHeight="1" x14ac:dyDescent="0.3">
      <c r="A41" s="53">
        <v>35</v>
      </c>
      <c r="B41" s="54" t="s">
        <v>50</v>
      </c>
      <c r="C41" s="113">
        <f>C42+C52</f>
        <v>2209706</v>
      </c>
      <c r="D41" s="113">
        <f>D42+D52</f>
        <v>2423560</v>
      </c>
      <c r="E41" s="113">
        <f>E42+E52</f>
        <v>2451963</v>
      </c>
    </row>
    <row r="42" spans="1:5" ht="15" customHeight="1" x14ac:dyDescent="0.3">
      <c r="A42" s="59">
        <v>3500</v>
      </c>
      <c r="B42" s="60" t="s">
        <v>51</v>
      </c>
      <c r="C42" s="114">
        <f>C43+C44+C45+C46+C47+C48+C50+C51+C49</f>
        <v>52884</v>
      </c>
      <c r="D42" s="114">
        <f>D43+D44+D45+D46+D47+D48+D50+D51+D49</f>
        <v>211384</v>
      </c>
      <c r="E42" s="114">
        <f>E43+E44+E45+E46+E47+E48+E50+E51+E49</f>
        <v>239787</v>
      </c>
    </row>
    <row r="43" spans="1:5" ht="15" customHeight="1" x14ac:dyDescent="0.3">
      <c r="A43" s="62">
        <v>35000002</v>
      </c>
      <c r="B43" s="56" t="s">
        <v>52</v>
      </c>
      <c r="C43" s="98">
        <v>3568</v>
      </c>
      <c r="D43" s="98">
        <v>43695</v>
      </c>
      <c r="E43" s="116">
        <v>39018</v>
      </c>
    </row>
    <row r="44" spans="1:5" ht="15" customHeight="1" x14ac:dyDescent="0.3">
      <c r="A44" s="31">
        <v>35000006</v>
      </c>
      <c r="B44" s="56" t="s">
        <v>53</v>
      </c>
      <c r="C44" s="98">
        <v>9689</v>
      </c>
      <c r="D44" s="98">
        <v>12187</v>
      </c>
      <c r="E44" s="116">
        <v>13241</v>
      </c>
    </row>
    <row r="45" spans="1:5" ht="15" customHeight="1" x14ac:dyDescent="0.3">
      <c r="A45" s="31">
        <v>35000008</v>
      </c>
      <c r="B45" s="56" t="s">
        <v>54</v>
      </c>
      <c r="C45" s="98">
        <v>0</v>
      </c>
      <c r="D45" s="98">
        <v>3333</v>
      </c>
      <c r="E45" s="116">
        <v>6527</v>
      </c>
    </row>
    <row r="46" spans="1:5" ht="15" customHeight="1" x14ac:dyDescent="0.3">
      <c r="A46" s="31">
        <v>35000009</v>
      </c>
      <c r="B46" s="56" t="s">
        <v>55</v>
      </c>
      <c r="C46" s="98">
        <v>14000</v>
      </c>
      <c r="D46" s="98">
        <v>53363</v>
      </c>
      <c r="E46" s="116">
        <v>53816</v>
      </c>
    </row>
    <row r="47" spans="1:5" ht="15" customHeight="1" x14ac:dyDescent="0.3">
      <c r="A47" s="31">
        <v>35000010</v>
      </c>
      <c r="B47" s="56" t="s">
        <v>56</v>
      </c>
      <c r="C47" s="98">
        <v>0</v>
      </c>
      <c r="D47" s="98">
        <v>5000</v>
      </c>
      <c r="E47" s="116">
        <v>5000</v>
      </c>
    </row>
    <row r="48" spans="1:5" ht="15" customHeight="1" x14ac:dyDescent="0.3">
      <c r="A48" s="31">
        <v>35000011</v>
      </c>
      <c r="B48" s="56" t="s">
        <v>57</v>
      </c>
      <c r="C48" s="98">
        <v>0</v>
      </c>
      <c r="D48" s="98">
        <v>3398</v>
      </c>
      <c r="E48" s="116">
        <v>46116</v>
      </c>
    </row>
    <row r="49" spans="1:5" ht="15" customHeight="1" x14ac:dyDescent="0.3">
      <c r="A49" s="31">
        <v>350002</v>
      </c>
      <c r="B49" s="56" t="s">
        <v>180</v>
      </c>
      <c r="C49" s="98">
        <v>9000</v>
      </c>
      <c r="D49" s="98">
        <v>10171</v>
      </c>
      <c r="E49" s="116">
        <v>10171</v>
      </c>
    </row>
    <row r="50" spans="1:5" ht="15" customHeight="1" x14ac:dyDescent="0.3">
      <c r="A50" s="31">
        <v>350003</v>
      </c>
      <c r="B50" s="56" t="s">
        <v>186</v>
      </c>
      <c r="C50" s="98">
        <v>16627</v>
      </c>
      <c r="D50" s="98">
        <v>60580</v>
      </c>
      <c r="E50" s="116">
        <v>46241</v>
      </c>
    </row>
    <row r="51" spans="1:5" ht="15" customHeight="1" x14ac:dyDescent="0.3">
      <c r="A51" s="31">
        <v>35008</v>
      </c>
      <c r="B51" s="56" t="s">
        <v>59</v>
      </c>
      <c r="C51" s="98">
        <v>0</v>
      </c>
      <c r="D51" s="98">
        <v>19657</v>
      </c>
      <c r="E51" s="116">
        <v>19657</v>
      </c>
    </row>
    <row r="52" spans="1:5" ht="15" customHeight="1" x14ac:dyDescent="0.3">
      <c r="A52" s="59">
        <v>352</v>
      </c>
      <c r="B52" s="60" t="s">
        <v>60</v>
      </c>
      <c r="C52" s="115">
        <f>C53+C54</f>
        <v>2156822</v>
      </c>
      <c r="D52" s="115">
        <f>D53+D54</f>
        <v>2212176</v>
      </c>
      <c r="E52" s="115">
        <f>E53+E54</f>
        <v>2212176</v>
      </c>
    </row>
    <row r="53" spans="1:5" ht="15" customHeight="1" x14ac:dyDescent="0.3">
      <c r="A53" s="31">
        <v>3520017</v>
      </c>
      <c r="B53" s="56" t="s">
        <v>61</v>
      </c>
      <c r="C53" s="98">
        <v>625198</v>
      </c>
      <c r="D53" s="98">
        <v>633330</v>
      </c>
      <c r="E53" s="116">
        <v>633330</v>
      </c>
    </row>
    <row r="54" spans="1:5" ht="15" customHeight="1" x14ac:dyDescent="0.3">
      <c r="A54" s="31">
        <v>3520117</v>
      </c>
      <c r="B54" s="56" t="s">
        <v>62</v>
      </c>
      <c r="C54" s="116">
        <f>C55+C56+C57+C58+C59+C60+C61+C62+C63+C64</f>
        <v>1531624</v>
      </c>
      <c r="D54" s="116">
        <f>D55+D56+D57+D58+D59+D60+D61+D62+D63+D64</f>
        <v>1578846</v>
      </c>
      <c r="E54" s="116">
        <f>E55+E56+E57+E58+E59+E60+E61+E62+E63+E64</f>
        <v>1578846</v>
      </c>
    </row>
    <row r="55" spans="1:5" ht="15" customHeight="1" x14ac:dyDescent="0.3">
      <c r="A55" s="31"/>
      <c r="B55" s="56" t="s">
        <v>63</v>
      </c>
      <c r="C55" s="98">
        <v>1075953</v>
      </c>
      <c r="D55" s="98">
        <v>1075953</v>
      </c>
      <c r="E55" s="116">
        <v>1075953</v>
      </c>
    </row>
    <row r="56" spans="1:5" ht="15" customHeight="1" x14ac:dyDescent="0.3">
      <c r="A56" s="31"/>
      <c r="B56" s="56" t="s">
        <v>64</v>
      </c>
      <c r="C56" s="98">
        <v>79450</v>
      </c>
      <c r="D56" s="98">
        <v>79450</v>
      </c>
      <c r="E56" s="116">
        <v>79450</v>
      </c>
    </row>
    <row r="57" spans="1:5" ht="15" customHeight="1" x14ac:dyDescent="0.3">
      <c r="A57" s="31"/>
      <c r="B57" s="56" t="s">
        <v>65</v>
      </c>
      <c r="C57" s="98">
        <v>3345</v>
      </c>
      <c r="D57" s="98">
        <v>27793</v>
      </c>
      <c r="E57" s="116">
        <v>27793</v>
      </c>
    </row>
    <row r="58" spans="1:5" ht="15" customHeight="1" x14ac:dyDescent="0.3">
      <c r="A58" s="31"/>
      <c r="B58" s="56" t="s">
        <v>66</v>
      </c>
      <c r="C58" s="98">
        <v>656</v>
      </c>
      <c r="D58" s="98">
        <v>573</v>
      </c>
      <c r="E58" s="116">
        <v>573</v>
      </c>
    </row>
    <row r="59" spans="1:5" ht="15" customHeight="1" x14ac:dyDescent="0.3">
      <c r="A59" s="31"/>
      <c r="B59" s="56" t="s">
        <v>67</v>
      </c>
      <c r="C59" s="98">
        <v>152179</v>
      </c>
      <c r="D59" s="98">
        <v>153388</v>
      </c>
      <c r="E59" s="116">
        <v>153388</v>
      </c>
    </row>
    <row r="60" spans="1:5" ht="15" customHeight="1" x14ac:dyDescent="0.3">
      <c r="A60" s="31"/>
      <c r="B60" s="56" t="s">
        <v>68</v>
      </c>
      <c r="C60" s="98">
        <v>14312</v>
      </c>
      <c r="D60" s="98">
        <v>16172</v>
      </c>
      <c r="E60" s="116">
        <v>16172</v>
      </c>
    </row>
    <row r="61" spans="1:5" ht="15" customHeight="1" x14ac:dyDescent="0.3">
      <c r="A61" s="31"/>
      <c r="B61" s="56" t="s">
        <v>69</v>
      </c>
      <c r="C61" s="98">
        <v>53936</v>
      </c>
      <c r="D61" s="98">
        <v>59321</v>
      </c>
      <c r="E61" s="116">
        <v>59321</v>
      </c>
    </row>
    <row r="62" spans="1:5" ht="15" customHeight="1" x14ac:dyDescent="0.3">
      <c r="A62" s="31"/>
      <c r="B62" s="56" t="s">
        <v>70</v>
      </c>
      <c r="C62" s="98">
        <v>56865</v>
      </c>
      <c r="D62" s="98">
        <v>56865</v>
      </c>
      <c r="E62" s="116">
        <v>56865</v>
      </c>
    </row>
    <row r="63" spans="1:5" ht="15" customHeight="1" x14ac:dyDescent="0.3">
      <c r="A63" s="31"/>
      <c r="B63" s="56" t="s">
        <v>71</v>
      </c>
      <c r="C63" s="98">
        <v>13328</v>
      </c>
      <c r="D63" s="98">
        <v>12775</v>
      </c>
      <c r="E63" s="116">
        <v>12775</v>
      </c>
    </row>
    <row r="64" spans="1:5" ht="15" customHeight="1" x14ac:dyDescent="0.3">
      <c r="A64" s="31"/>
      <c r="B64" s="56" t="s">
        <v>72</v>
      </c>
      <c r="C64" s="98">
        <v>81600</v>
      </c>
      <c r="D64" s="98">
        <v>96556</v>
      </c>
      <c r="E64" s="116">
        <v>96556</v>
      </c>
    </row>
    <row r="65" spans="1:6" ht="15" customHeight="1" x14ac:dyDescent="0.3">
      <c r="A65" s="53">
        <v>38</v>
      </c>
      <c r="B65" s="54" t="s">
        <v>74</v>
      </c>
      <c r="C65" s="113">
        <f>C66+C67</f>
        <v>15000</v>
      </c>
      <c r="D65" s="113">
        <f>D66+D67+D68</f>
        <v>15000</v>
      </c>
      <c r="E65" s="113">
        <f>E66+E67+E68</f>
        <v>74234</v>
      </c>
    </row>
    <row r="66" spans="1:6" ht="15" customHeight="1" x14ac:dyDescent="0.3">
      <c r="A66" s="31">
        <v>382510</v>
      </c>
      <c r="B66" s="56" t="s">
        <v>75</v>
      </c>
      <c r="C66" s="98">
        <v>10000</v>
      </c>
      <c r="D66" s="98">
        <v>10000</v>
      </c>
      <c r="E66" s="116">
        <v>44562</v>
      </c>
    </row>
    <row r="67" spans="1:6" ht="15" customHeight="1" x14ac:dyDescent="0.3">
      <c r="A67" s="31">
        <v>382540</v>
      </c>
      <c r="B67" s="65" t="s">
        <v>76</v>
      </c>
      <c r="C67" s="117">
        <v>5000</v>
      </c>
      <c r="D67" s="117">
        <v>5000</v>
      </c>
      <c r="E67" s="159">
        <v>6672</v>
      </c>
    </row>
    <row r="68" spans="1:6" ht="15" customHeight="1" x14ac:dyDescent="0.3">
      <c r="A68" s="31">
        <v>3888</v>
      </c>
      <c r="B68" s="65" t="s">
        <v>187</v>
      </c>
      <c r="C68" s="117">
        <v>0</v>
      </c>
      <c r="D68" s="117">
        <v>0</v>
      </c>
      <c r="E68" s="159">
        <v>23000</v>
      </c>
    </row>
    <row r="69" spans="1:6" ht="15" customHeight="1" x14ac:dyDescent="0.3">
      <c r="A69" s="156"/>
      <c r="B69" s="160"/>
      <c r="C69" s="69"/>
      <c r="D69" s="69"/>
      <c r="E69" s="69"/>
    </row>
    <row r="70" spans="1:6" ht="15" customHeight="1" x14ac:dyDescent="0.3">
      <c r="A70" s="49" t="s">
        <v>11</v>
      </c>
      <c r="B70" s="50" t="s">
        <v>77</v>
      </c>
      <c r="C70" s="51" t="s">
        <v>2</v>
      </c>
      <c r="D70" s="51" t="s">
        <v>3</v>
      </c>
      <c r="E70" s="51" t="s">
        <v>4</v>
      </c>
    </row>
    <row r="71" spans="1:6" ht="15" customHeight="1" x14ac:dyDescent="0.3">
      <c r="A71" s="107"/>
      <c r="B71" s="108" t="s">
        <v>78</v>
      </c>
      <c r="C71" s="70">
        <f>C75+C95+C104+C110+C124+C129+C162+C189+C88</f>
        <v>7142953</v>
      </c>
      <c r="D71" s="70">
        <f>D75+D88+D95+D104+D110+D124+D129+D162+D189-F70</f>
        <v>7564807</v>
      </c>
      <c r="E71" s="70">
        <f>E75+E88+E95+E104+E110+E124+E129+E162+E189-L70</f>
        <v>6985243</v>
      </c>
    </row>
    <row r="72" spans="1:6" ht="15" customHeight="1" x14ac:dyDescent="0.3">
      <c r="A72" s="109"/>
      <c r="B72" s="110" t="s">
        <v>79</v>
      </c>
      <c r="C72" s="71">
        <f>C73+C74</f>
        <v>7139953</v>
      </c>
      <c r="D72" s="71">
        <f>D73+D74</f>
        <v>7558429</v>
      </c>
      <c r="E72" s="71">
        <f>E73+E74</f>
        <v>6978988</v>
      </c>
    </row>
    <row r="73" spans="1:6" ht="15" customHeight="1" x14ac:dyDescent="0.3">
      <c r="A73" s="96"/>
      <c r="B73" s="111" t="s">
        <v>14</v>
      </c>
      <c r="C73" s="72">
        <f>C87+C133+C141+C156+C161+C184+C191+C194+C197+C215+C151+C92+C208+C206+C135+C84+C159+C146+C108</f>
        <v>361384</v>
      </c>
      <c r="D73" s="72">
        <f>D79+D84+D87+D92+D108+D133+D135+D141+D146+D151+D156+D159+D161+J164+D184+D191+D194+D197+I201+D208+D215+D112</f>
        <v>368642</v>
      </c>
      <c r="E73" s="72">
        <f>E79+E84+E87+E92+E108+E133+E135+E141+E146+E151+E156+E159+E161+K164+E184+E191+E194+E197+J201+E208+E215+E112</f>
        <v>403344</v>
      </c>
    </row>
    <row r="74" spans="1:6" ht="15" customHeight="1" x14ac:dyDescent="0.3">
      <c r="A74" s="96"/>
      <c r="B74" s="111" t="s">
        <v>16</v>
      </c>
      <c r="C74" s="72">
        <f>C77+C80+C82+C85+C90+C97+C101+C103+C106+C109+C113+C115+C117+C119+C121+C123+C126+C131+C137+C139+C144+C147+C149+C152+C154+C157+C165+C167+C169+C171+C173+C178+C180+C182+C186+C188+C200+C202+C204+C209+C211+C216+C220+C195+C142+C176+C128+C94+C98+C213+C218</f>
        <v>6778569</v>
      </c>
      <c r="D74" s="72">
        <f>D77+D80+D82+D85+D90+D94+D97+D99+D101+D103+D106+D109+D113+D115+D117+D119+D121+D123+D126+D128+D131+D137+D139+D142+D144+D147+D152+D154+D157+D165+D167+D169+D171+D173+D176+D178+D180+D182+D186+D188+D192+D195+D200+D202+D204+D206+D209+D211+D213+D216+D218+D220</f>
        <v>7189787</v>
      </c>
      <c r="E74" s="72">
        <f>E77+E80+E82+E85+E90+E94+E97+E99+E101+E103+E106+E109+E113+E115+E117+E119+E121+E123+E126+E128+E131+E137+E139+E142+E144+E147+E152+E154+E157+E165+E167+E169+E171+E173+E176+E178+E180+E182+E186+E188+E192+E195+E200+E202+E204+E206+E209+E211+E213+E216+E218+E220</f>
        <v>6575644</v>
      </c>
    </row>
    <row r="75" spans="1:6" ht="15" customHeight="1" x14ac:dyDescent="0.3">
      <c r="A75" s="73" t="s">
        <v>80</v>
      </c>
      <c r="B75" s="74" t="s">
        <v>81</v>
      </c>
      <c r="C75" s="75">
        <f>C76+C78+C83+C86+C81</f>
        <v>581484</v>
      </c>
      <c r="D75" s="75">
        <f>D76+D78+D83+D86+D81</f>
        <v>517173</v>
      </c>
      <c r="E75" s="75">
        <f>E76+E78+E83+E86+E81</f>
        <v>426528</v>
      </c>
    </row>
    <row r="76" spans="1:6" ht="15" customHeight="1" x14ac:dyDescent="0.3">
      <c r="A76" s="76"/>
      <c r="B76" s="56" t="s">
        <v>82</v>
      </c>
      <c r="C76" s="77">
        <f>C77</f>
        <v>40007</v>
      </c>
      <c r="D76" s="77">
        <f>D77</f>
        <v>40007</v>
      </c>
      <c r="E76" s="77">
        <f>E77</f>
        <v>34095</v>
      </c>
    </row>
    <row r="77" spans="1:6" ht="15" customHeight="1" x14ac:dyDescent="0.3">
      <c r="A77" s="31"/>
      <c r="B77" s="65" t="s">
        <v>16</v>
      </c>
      <c r="C77" s="78">
        <v>40007</v>
      </c>
      <c r="D77" s="78">
        <v>40007</v>
      </c>
      <c r="E77" s="78">
        <v>34095</v>
      </c>
    </row>
    <row r="78" spans="1:6" ht="15" customHeight="1" x14ac:dyDescent="0.3">
      <c r="A78" s="76"/>
      <c r="B78" s="56" t="s">
        <v>83</v>
      </c>
      <c r="C78" s="77">
        <f>C80+C79</f>
        <v>322601</v>
      </c>
      <c r="D78" s="77">
        <f>D80+D79</f>
        <v>324597</v>
      </c>
      <c r="E78" s="77">
        <f>E80+E79</f>
        <v>290176</v>
      </c>
      <c r="F78" s="166"/>
    </row>
    <row r="79" spans="1:6" ht="15" customHeight="1" x14ac:dyDescent="0.3">
      <c r="A79" s="76"/>
      <c r="B79" s="65" t="s">
        <v>14</v>
      </c>
      <c r="C79" s="77">
        <v>0</v>
      </c>
      <c r="D79" s="77">
        <v>4381</v>
      </c>
      <c r="E79" s="77">
        <v>4381</v>
      </c>
    </row>
    <row r="80" spans="1:6" ht="15" customHeight="1" x14ac:dyDescent="0.3">
      <c r="A80" s="31"/>
      <c r="B80" s="65" t="s">
        <v>16</v>
      </c>
      <c r="C80" s="78">
        <v>322601</v>
      </c>
      <c r="D80" s="78">
        <v>320216</v>
      </c>
      <c r="E80" s="78">
        <v>285795</v>
      </c>
    </row>
    <row r="81" spans="1:5" ht="15" customHeight="1" x14ac:dyDescent="0.3">
      <c r="A81" s="76"/>
      <c r="B81" s="56" t="s">
        <v>84</v>
      </c>
      <c r="C81" s="77">
        <f>C82</f>
        <v>71300</v>
      </c>
      <c r="D81" s="77">
        <f>D82</f>
        <v>6989</v>
      </c>
      <c r="E81" s="77">
        <f>E82</f>
        <v>0</v>
      </c>
    </row>
    <row r="82" spans="1:5" ht="15" customHeight="1" x14ac:dyDescent="0.3">
      <c r="A82" s="31"/>
      <c r="B82" s="56" t="s">
        <v>16</v>
      </c>
      <c r="C82" s="77">
        <v>71300</v>
      </c>
      <c r="D82" s="77">
        <v>6989</v>
      </c>
      <c r="E82" s="77"/>
    </row>
    <row r="83" spans="1:5" ht="15" customHeight="1" x14ac:dyDescent="0.3">
      <c r="A83" s="76"/>
      <c r="B83" s="56" t="s">
        <v>85</v>
      </c>
      <c r="C83" s="77">
        <f>C85+C84</f>
        <v>124746</v>
      </c>
      <c r="D83" s="77">
        <f>D85+D84</f>
        <v>122750</v>
      </c>
      <c r="E83" s="77">
        <f>E85+E84</f>
        <v>79188</v>
      </c>
    </row>
    <row r="84" spans="1:5" ht="15" customHeight="1" x14ac:dyDescent="0.3">
      <c r="A84" s="76"/>
      <c r="B84" s="65" t="s">
        <v>14</v>
      </c>
      <c r="C84" s="77">
        <v>0</v>
      </c>
      <c r="D84" s="77">
        <v>4373</v>
      </c>
      <c r="E84" s="77">
        <v>4373</v>
      </c>
    </row>
    <row r="85" spans="1:5" ht="15" customHeight="1" x14ac:dyDescent="0.3">
      <c r="A85" s="31"/>
      <c r="B85" s="65" t="s">
        <v>16</v>
      </c>
      <c r="C85" s="78">
        <v>124746</v>
      </c>
      <c r="D85" s="78">
        <v>118377</v>
      </c>
      <c r="E85" s="78">
        <v>74815</v>
      </c>
    </row>
    <row r="86" spans="1:5" ht="15" customHeight="1" x14ac:dyDescent="0.3">
      <c r="A86" s="76"/>
      <c r="B86" s="56" t="s">
        <v>86</v>
      </c>
      <c r="C86" s="77">
        <f>C87</f>
        <v>22830</v>
      </c>
      <c r="D86" s="77">
        <f>D87</f>
        <v>22830</v>
      </c>
      <c r="E86" s="77">
        <f>E87</f>
        <v>23069</v>
      </c>
    </row>
    <row r="87" spans="1:5" ht="15" customHeight="1" x14ac:dyDescent="0.3">
      <c r="A87" s="31"/>
      <c r="B87" s="65" t="s">
        <v>14</v>
      </c>
      <c r="C87" s="78">
        <v>22830</v>
      </c>
      <c r="D87" s="78">
        <v>22830</v>
      </c>
      <c r="E87" s="78">
        <v>23069</v>
      </c>
    </row>
    <row r="88" spans="1:5" ht="15" customHeight="1" x14ac:dyDescent="0.3">
      <c r="A88" s="73" t="s">
        <v>87</v>
      </c>
      <c r="B88" s="74" t="s">
        <v>88</v>
      </c>
      <c r="C88" s="75">
        <f>C89+C91+C93</f>
        <v>30384</v>
      </c>
      <c r="D88" s="75">
        <f>D89+D91+D93</f>
        <v>30384</v>
      </c>
      <c r="E88" s="75">
        <f>E89+E91+E93</f>
        <v>21175</v>
      </c>
    </row>
    <row r="89" spans="1:5" ht="15" customHeight="1" x14ac:dyDescent="0.3">
      <c r="A89" s="31"/>
      <c r="B89" s="56" t="s">
        <v>89</v>
      </c>
      <c r="C89" s="77">
        <f>C90</f>
        <v>14010</v>
      </c>
      <c r="D89" s="77">
        <f>D90</f>
        <v>14010</v>
      </c>
      <c r="E89" s="77">
        <f>E90</f>
        <v>9096</v>
      </c>
    </row>
    <row r="90" spans="1:5" ht="15" customHeight="1" x14ac:dyDescent="0.3">
      <c r="A90" s="31"/>
      <c r="B90" s="65" t="s">
        <v>16</v>
      </c>
      <c r="C90" s="78">
        <v>14010</v>
      </c>
      <c r="D90" s="78">
        <v>14010</v>
      </c>
      <c r="E90" s="78">
        <v>9096</v>
      </c>
    </row>
    <row r="91" spans="1:5" ht="15" customHeight="1" x14ac:dyDescent="0.3">
      <c r="A91" s="31"/>
      <c r="B91" s="56" t="s">
        <v>90</v>
      </c>
      <c r="C91" s="77">
        <f>C92</f>
        <v>6000</v>
      </c>
      <c r="D91" s="77">
        <f>D92</f>
        <v>6000</v>
      </c>
      <c r="E91" s="77">
        <f>E92</f>
        <v>6000</v>
      </c>
    </row>
    <row r="92" spans="1:5" ht="15" customHeight="1" x14ac:dyDescent="0.3">
      <c r="A92" s="31"/>
      <c r="B92" s="65" t="s">
        <v>14</v>
      </c>
      <c r="C92" s="78">
        <v>6000</v>
      </c>
      <c r="D92" s="78">
        <v>6000</v>
      </c>
      <c r="E92" s="78">
        <v>6000</v>
      </c>
    </row>
    <row r="93" spans="1:5" ht="15" customHeight="1" x14ac:dyDescent="0.3">
      <c r="A93" s="31"/>
      <c r="B93" s="65" t="s">
        <v>182</v>
      </c>
      <c r="C93" s="78">
        <f>C94</f>
        <v>10374</v>
      </c>
      <c r="D93" s="78">
        <f>D94</f>
        <v>10374</v>
      </c>
      <c r="E93" s="78">
        <f>E94</f>
        <v>6079</v>
      </c>
    </row>
    <row r="94" spans="1:5" ht="15" customHeight="1" x14ac:dyDescent="0.3">
      <c r="A94" s="31"/>
      <c r="B94" s="65" t="s">
        <v>16</v>
      </c>
      <c r="C94" s="78">
        <v>10374</v>
      </c>
      <c r="D94" s="78">
        <v>10374</v>
      </c>
      <c r="E94" s="78">
        <v>6079</v>
      </c>
    </row>
    <row r="95" spans="1:5" ht="15" customHeight="1" x14ac:dyDescent="0.3">
      <c r="A95" s="73" t="s">
        <v>91</v>
      </c>
      <c r="B95" s="74" t="s">
        <v>92</v>
      </c>
      <c r="C95" s="75">
        <f>C96+C100+C102+C98</f>
        <v>443562</v>
      </c>
      <c r="D95" s="75">
        <f>D96+D100+D102+D98</f>
        <v>537771</v>
      </c>
      <c r="E95" s="75">
        <f>E96+E100+E102+E98</f>
        <v>485898</v>
      </c>
    </row>
    <row r="96" spans="1:5" ht="15" customHeight="1" x14ac:dyDescent="0.3">
      <c r="A96" s="31"/>
      <c r="B96" s="65" t="s">
        <v>93</v>
      </c>
      <c r="C96" s="78">
        <f>C97</f>
        <v>172550</v>
      </c>
      <c r="D96" s="78">
        <f>D97</f>
        <v>276759</v>
      </c>
      <c r="E96" s="78">
        <f>E97</f>
        <v>275540</v>
      </c>
    </row>
    <row r="97" spans="1:5" ht="15" customHeight="1" x14ac:dyDescent="0.3">
      <c r="A97" s="31"/>
      <c r="B97" s="65" t="s">
        <v>16</v>
      </c>
      <c r="C97" s="78">
        <v>172550</v>
      </c>
      <c r="D97" s="78">
        <v>276759</v>
      </c>
      <c r="E97" s="78">
        <v>275540</v>
      </c>
    </row>
    <row r="98" spans="1:5" ht="15" customHeight="1" x14ac:dyDescent="0.3">
      <c r="A98" s="1"/>
      <c r="B98" s="161" t="s">
        <v>188</v>
      </c>
      <c r="C98" s="162">
        <f>C99</f>
        <v>60000</v>
      </c>
      <c r="D98" s="162">
        <f>D99</f>
        <v>50000</v>
      </c>
      <c r="E98" s="162">
        <f>E99</f>
        <v>12697</v>
      </c>
    </row>
    <row r="99" spans="1:5" ht="15" customHeight="1" x14ac:dyDescent="0.3">
      <c r="A99" s="31"/>
      <c r="B99" s="65" t="s">
        <v>16</v>
      </c>
      <c r="C99" s="78">
        <v>60000</v>
      </c>
      <c r="D99" s="78">
        <v>50000</v>
      </c>
      <c r="E99" s="78">
        <v>12697</v>
      </c>
    </row>
    <row r="100" spans="1:5" ht="15" customHeight="1" x14ac:dyDescent="0.3">
      <c r="A100" s="31"/>
      <c r="B100" s="79" t="s">
        <v>94</v>
      </c>
      <c r="C100" s="80">
        <f>C101</f>
        <v>8500</v>
      </c>
      <c r="D100" s="80">
        <f>D101</f>
        <v>8500</v>
      </c>
      <c r="E100" s="80">
        <f>E101</f>
        <v>5018</v>
      </c>
    </row>
    <row r="101" spans="1:5" ht="15" customHeight="1" x14ac:dyDescent="0.3">
      <c r="A101" s="31"/>
      <c r="B101" s="79" t="s">
        <v>16</v>
      </c>
      <c r="C101" s="80">
        <v>8500</v>
      </c>
      <c r="D101" s="80">
        <v>8500</v>
      </c>
      <c r="E101" s="80">
        <v>5018</v>
      </c>
    </row>
    <row r="102" spans="1:5" ht="15" customHeight="1" x14ac:dyDescent="0.3">
      <c r="A102" s="31"/>
      <c r="B102" s="79" t="s">
        <v>95</v>
      </c>
      <c r="C102" s="80">
        <f>C103</f>
        <v>202512</v>
      </c>
      <c r="D102" s="80">
        <f>D103</f>
        <v>202512</v>
      </c>
      <c r="E102" s="80">
        <f>E103</f>
        <v>192643</v>
      </c>
    </row>
    <row r="103" spans="1:5" ht="15" customHeight="1" x14ac:dyDescent="0.3">
      <c r="A103" s="31"/>
      <c r="B103" s="79" t="s">
        <v>16</v>
      </c>
      <c r="C103" s="80">
        <v>202512</v>
      </c>
      <c r="D103" s="80">
        <v>202512</v>
      </c>
      <c r="E103" s="80">
        <v>192643</v>
      </c>
    </row>
    <row r="104" spans="1:5" ht="15" customHeight="1" x14ac:dyDescent="0.3">
      <c r="A104" s="100"/>
      <c r="B104" s="74" t="s">
        <v>96</v>
      </c>
      <c r="C104" s="75">
        <f>C107+C105</f>
        <v>203766</v>
      </c>
      <c r="D104" s="75">
        <f>D107+D105</f>
        <v>244908</v>
      </c>
      <c r="E104" s="75">
        <f>E107+E105</f>
        <v>240789</v>
      </c>
    </row>
    <row r="105" spans="1:5" ht="15" customHeight="1" x14ac:dyDescent="0.3">
      <c r="A105" s="100"/>
      <c r="B105" s="56" t="s">
        <v>97</v>
      </c>
      <c r="C105" s="77">
        <f>C106</f>
        <v>53389</v>
      </c>
      <c r="D105" s="77">
        <f>D106</f>
        <v>84351</v>
      </c>
      <c r="E105" s="77">
        <f>E106</f>
        <v>83817</v>
      </c>
    </row>
    <row r="106" spans="1:5" ht="15" customHeight="1" x14ac:dyDescent="0.3">
      <c r="A106" s="100"/>
      <c r="B106" s="65" t="s">
        <v>16</v>
      </c>
      <c r="C106" s="77">
        <v>53389</v>
      </c>
      <c r="D106" s="77">
        <v>84351</v>
      </c>
      <c r="E106" s="77">
        <v>83817</v>
      </c>
    </row>
    <row r="107" spans="1:5" ht="15" customHeight="1" x14ac:dyDescent="0.3">
      <c r="A107" s="100"/>
      <c r="B107" s="65" t="s">
        <v>98</v>
      </c>
      <c r="C107" s="78">
        <f>C109+C108</f>
        <v>150377</v>
      </c>
      <c r="D107" s="78">
        <f>D109+D108</f>
        <v>160557</v>
      </c>
      <c r="E107" s="78">
        <f>E109+E108</f>
        <v>156972</v>
      </c>
    </row>
    <row r="108" spans="1:5" ht="15" customHeight="1" x14ac:dyDescent="0.3">
      <c r="A108" s="100"/>
      <c r="B108" s="65" t="s">
        <v>14</v>
      </c>
      <c r="C108" s="78">
        <v>0</v>
      </c>
      <c r="D108" s="78">
        <v>10200</v>
      </c>
      <c r="E108" s="78">
        <v>10197</v>
      </c>
    </row>
    <row r="109" spans="1:5" ht="15" customHeight="1" x14ac:dyDescent="0.3">
      <c r="A109" s="100"/>
      <c r="B109" s="65" t="s">
        <v>16</v>
      </c>
      <c r="C109" s="78">
        <v>150377</v>
      </c>
      <c r="D109" s="78">
        <v>150357</v>
      </c>
      <c r="E109" s="78">
        <v>146775</v>
      </c>
    </row>
    <row r="110" spans="1:5" ht="15" customHeight="1" x14ac:dyDescent="0.3">
      <c r="A110" s="100"/>
      <c r="B110" s="74" t="s">
        <v>99</v>
      </c>
      <c r="C110" s="75">
        <f>C111+C114+C116+C118+C120+C122</f>
        <v>134958</v>
      </c>
      <c r="D110" s="75">
        <f>D111+D114+D116+D118+D120+D122</f>
        <v>144358</v>
      </c>
      <c r="E110" s="75">
        <f>E111+E114+E116+E118+E120+E122</f>
        <v>132105</v>
      </c>
    </row>
    <row r="111" spans="1:5" ht="15" customHeight="1" x14ac:dyDescent="0.3">
      <c r="A111" s="100"/>
      <c r="B111" s="65" t="s">
        <v>100</v>
      </c>
      <c r="C111" s="78">
        <f>C112+C113</f>
        <v>3000</v>
      </c>
      <c r="D111" s="78">
        <f>D112+D113</f>
        <v>3000</v>
      </c>
      <c r="E111" s="78">
        <f>E112+E113</f>
        <v>6108</v>
      </c>
    </row>
    <row r="112" spans="1:5" ht="15" customHeight="1" x14ac:dyDescent="0.3">
      <c r="A112" s="100"/>
      <c r="B112" s="65" t="s">
        <v>14</v>
      </c>
      <c r="C112" s="78">
        <v>3000</v>
      </c>
      <c r="D112" s="78">
        <v>3000</v>
      </c>
      <c r="E112" s="78">
        <v>3000</v>
      </c>
    </row>
    <row r="113" spans="1:5" ht="15" customHeight="1" x14ac:dyDescent="0.3">
      <c r="A113" s="100"/>
      <c r="B113" s="65" t="s">
        <v>16</v>
      </c>
      <c r="C113" s="78">
        <v>0</v>
      </c>
      <c r="D113" s="81">
        <v>0</v>
      </c>
      <c r="E113" s="81">
        <v>3108</v>
      </c>
    </row>
    <row r="114" spans="1:5" ht="15" customHeight="1" x14ac:dyDescent="0.3">
      <c r="A114" s="100"/>
      <c r="B114" s="65" t="s">
        <v>101</v>
      </c>
      <c r="C114" s="78">
        <f>C115</f>
        <v>30600</v>
      </c>
      <c r="D114" s="78">
        <f>D115</f>
        <v>37600</v>
      </c>
      <c r="E114" s="78">
        <f>E115</f>
        <v>40546</v>
      </c>
    </row>
    <row r="115" spans="1:5" ht="15" customHeight="1" x14ac:dyDescent="0.3">
      <c r="A115" s="100"/>
      <c r="B115" s="65" t="s">
        <v>16</v>
      </c>
      <c r="C115" s="78">
        <v>30600</v>
      </c>
      <c r="D115" s="78">
        <v>37600</v>
      </c>
      <c r="E115" s="78">
        <v>40546</v>
      </c>
    </row>
    <row r="116" spans="1:5" ht="15" customHeight="1" x14ac:dyDescent="0.3">
      <c r="A116" s="100"/>
      <c r="B116" s="65" t="s">
        <v>102</v>
      </c>
      <c r="C116" s="78">
        <f>C117</f>
        <v>60981</v>
      </c>
      <c r="D116" s="78">
        <f>D117</f>
        <v>60981</v>
      </c>
      <c r="E116" s="78">
        <f>E117</f>
        <v>49566</v>
      </c>
    </row>
    <row r="117" spans="1:5" ht="15" customHeight="1" x14ac:dyDescent="0.3">
      <c r="A117" s="100"/>
      <c r="B117" s="65" t="s">
        <v>16</v>
      </c>
      <c r="C117" s="78">
        <v>60981</v>
      </c>
      <c r="D117" s="78">
        <v>60981</v>
      </c>
      <c r="E117" s="78">
        <v>49566</v>
      </c>
    </row>
    <row r="118" spans="1:5" ht="15" customHeight="1" x14ac:dyDescent="0.3">
      <c r="A118" s="100"/>
      <c r="B118" s="65" t="s">
        <v>103</v>
      </c>
      <c r="C118" s="78">
        <f>C119</f>
        <v>26377</v>
      </c>
      <c r="D118" s="78">
        <f>D119</f>
        <v>26377</v>
      </c>
      <c r="E118" s="78">
        <f>E119</f>
        <v>21681</v>
      </c>
    </row>
    <row r="119" spans="1:5" ht="15" customHeight="1" x14ac:dyDescent="0.3">
      <c r="A119" s="100"/>
      <c r="B119" s="65" t="s">
        <v>16</v>
      </c>
      <c r="C119" s="78">
        <v>26377</v>
      </c>
      <c r="D119" s="78">
        <v>26377</v>
      </c>
      <c r="E119" s="78">
        <v>21681</v>
      </c>
    </row>
    <row r="120" spans="1:5" ht="15" customHeight="1" x14ac:dyDescent="0.3">
      <c r="A120" s="100"/>
      <c r="B120" s="65" t="s">
        <v>104</v>
      </c>
      <c r="C120" s="78">
        <v>4000</v>
      </c>
      <c r="D120" s="78">
        <f>D121</f>
        <v>4000</v>
      </c>
      <c r="E120" s="78">
        <f>E121</f>
        <v>1807</v>
      </c>
    </row>
    <row r="121" spans="1:5" ht="15" customHeight="1" x14ac:dyDescent="0.3">
      <c r="A121" s="100"/>
      <c r="B121" s="65" t="s">
        <v>16</v>
      </c>
      <c r="C121" s="78">
        <v>4000</v>
      </c>
      <c r="D121" s="78">
        <v>4000</v>
      </c>
      <c r="E121" s="78">
        <v>1807</v>
      </c>
    </row>
    <row r="122" spans="1:5" ht="15" customHeight="1" x14ac:dyDescent="0.3">
      <c r="A122" s="100"/>
      <c r="B122" s="65" t="s">
        <v>105</v>
      </c>
      <c r="C122" s="78">
        <f>C123</f>
        <v>10000</v>
      </c>
      <c r="D122" s="78">
        <f>D123</f>
        <v>12400</v>
      </c>
      <c r="E122" s="78">
        <f>E123</f>
        <v>12397</v>
      </c>
    </row>
    <row r="123" spans="1:5" ht="15" customHeight="1" x14ac:dyDescent="0.3">
      <c r="A123" s="100"/>
      <c r="B123" s="65" t="s">
        <v>16</v>
      </c>
      <c r="C123" s="78">
        <v>10000</v>
      </c>
      <c r="D123" s="78">
        <v>12400</v>
      </c>
      <c r="E123" s="78">
        <v>12397</v>
      </c>
    </row>
    <row r="124" spans="1:5" ht="15" customHeight="1" x14ac:dyDescent="0.3">
      <c r="A124" s="100"/>
      <c r="B124" s="74" t="s">
        <v>106</v>
      </c>
      <c r="C124" s="75">
        <f>C125+C127</f>
        <v>1300</v>
      </c>
      <c r="D124" s="75">
        <f>D125+D127</f>
        <v>1300</v>
      </c>
      <c r="E124" s="75">
        <f>E125+E127</f>
        <v>620</v>
      </c>
    </row>
    <row r="125" spans="1:5" ht="15" customHeight="1" x14ac:dyDescent="0.3">
      <c r="A125" s="100"/>
      <c r="B125" s="65" t="s">
        <v>108</v>
      </c>
      <c r="C125" s="78">
        <f>C126</f>
        <v>1000</v>
      </c>
      <c r="D125" s="78">
        <f>D126</f>
        <v>1000</v>
      </c>
      <c r="E125" s="78">
        <f>E126</f>
        <v>480</v>
      </c>
    </row>
    <row r="126" spans="1:5" ht="15" customHeight="1" x14ac:dyDescent="0.3">
      <c r="A126" s="100"/>
      <c r="B126" s="65" t="s">
        <v>16</v>
      </c>
      <c r="C126" s="78">
        <v>1000</v>
      </c>
      <c r="D126" s="78">
        <v>1000</v>
      </c>
      <c r="E126" s="78">
        <v>480</v>
      </c>
    </row>
    <row r="127" spans="1:5" ht="15" customHeight="1" x14ac:dyDescent="0.3">
      <c r="A127" s="100"/>
      <c r="B127" s="65" t="s">
        <v>109</v>
      </c>
      <c r="C127" s="78">
        <f>C128</f>
        <v>300</v>
      </c>
      <c r="D127" s="78">
        <f>D128</f>
        <v>300</v>
      </c>
      <c r="E127" s="78">
        <f>E128</f>
        <v>140</v>
      </c>
    </row>
    <row r="128" spans="1:5" ht="15" customHeight="1" x14ac:dyDescent="0.3">
      <c r="A128" s="100"/>
      <c r="B128" s="65" t="s">
        <v>16</v>
      </c>
      <c r="C128" s="78">
        <v>300</v>
      </c>
      <c r="D128" s="78">
        <v>300</v>
      </c>
      <c r="E128" s="78">
        <v>140</v>
      </c>
    </row>
    <row r="129" spans="1:5" ht="15" customHeight="1" x14ac:dyDescent="0.3">
      <c r="A129" s="100"/>
      <c r="B129" s="74" t="s">
        <v>110</v>
      </c>
      <c r="C129" s="75">
        <f>C130+C132+C134+C136+C138+C140+C147+C149+C150+C154+C155+C160+C143+C158</f>
        <v>929455</v>
      </c>
      <c r="D129" s="75">
        <f>D130+D132+D134+D136+D138+D140+D143+D145+D148+D150+D153+D155+D158+D160</f>
        <v>942459</v>
      </c>
      <c r="E129" s="75">
        <f>E130+E132+E134+E136+E138+E140+E143+E145+E148+E150+E153+E155+E158+E160</f>
        <v>903622</v>
      </c>
    </row>
    <row r="130" spans="1:5" ht="15" customHeight="1" x14ac:dyDescent="0.3">
      <c r="A130" s="100"/>
      <c r="B130" s="65" t="s">
        <v>111</v>
      </c>
      <c r="C130" s="78">
        <f>C131</f>
        <v>430661</v>
      </c>
      <c r="D130" s="78">
        <f>D131</f>
        <v>435278</v>
      </c>
      <c r="E130" s="78">
        <f>E131</f>
        <v>434437</v>
      </c>
    </row>
    <row r="131" spans="1:5" ht="15" customHeight="1" x14ac:dyDescent="0.3">
      <c r="A131" s="100"/>
      <c r="B131" s="65" t="s">
        <v>16</v>
      </c>
      <c r="C131" s="78">
        <v>430661</v>
      </c>
      <c r="D131" s="78">
        <v>435278</v>
      </c>
      <c r="E131" s="80">
        <v>434437</v>
      </c>
    </row>
    <row r="132" spans="1:5" ht="15" customHeight="1" x14ac:dyDescent="0.3">
      <c r="A132" s="100"/>
      <c r="B132" s="65" t="s">
        <v>114</v>
      </c>
      <c r="C132" s="78">
        <f>C133</f>
        <v>12000</v>
      </c>
      <c r="D132" s="78">
        <f>D133</f>
        <v>12000</v>
      </c>
      <c r="E132" s="78">
        <f>E133</f>
        <v>12000</v>
      </c>
    </row>
    <row r="133" spans="1:5" ht="15" customHeight="1" x14ac:dyDescent="0.3">
      <c r="A133" s="100"/>
      <c r="B133" s="65" t="s">
        <v>14</v>
      </c>
      <c r="C133" s="78">
        <v>12000</v>
      </c>
      <c r="D133" s="78">
        <v>12000</v>
      </c>
      <c r="E133" s="78">
        <v>12000</v>
      </c>
    </row>
    <row r="134" spans="1:5" ht="15" customHeight="1" x14ac:dyDescent="0.3">
      <c r="A134" s="100"/>
      <c r="B134" s="65" t="s">
        <v>116</v>
      </c>
      <c r="C134" s="78">
        <f>C135</f>
        <v>4500</v>
      </c>
      <c r="D134" s="78">
        <f>D135</f>
        <v>4500</v>
      </c>
      <c r="E134" s="78">
        <f>E135</f>
        <v>4500</v>
      </c>
    </row>
    <row r="135" spans="1:5" ht="15" customHeight="1" x14ac:dyDescent="0.3">
      <c r="A135" s="100"/>
      <c r="B135" s="65" t="s">
        <v>14</v>
      </c>
      <c r="C135" s="78">
        <v>4500</v>
      </c>
      <c r="D135" s="78">
        <v>4500</v>
      </c>
      <c r="E135" s="78">
        <v>4500</v>
      </c>
    </row>
    <row r="136" spans="1:5" ht="15" customHeight="1" x14ac:dyDescent="0.3">
      <c r="A136" s="100"/>
      <c r="B136" s="65" t="s">
        <v>117</v>
      </c>
      <c r="C136" s="78">
        <f>C137</f>
        <v>51137</v>
      </c>
      <c r="D136" s="78">
        <f>D137</f>
        <v>60876</v>
      </c>
      <c r="E136" s="78">
        <f>E137</f>
        <v>58813</v>
      </c>
    </row>
    <row r="137" spans="1:5" ht="15" customHeight="1" x14ac:dyDescent="0.3">
      <c r="A137" s="100"/>
      <c r="B137" s="65" t="s">
        <v>16</v>
      </c>
      <c r="C137" s="78">
        <v>51137</v>
      </c>
      <c r="D137" s="78">
        <v>60876</v>
      </c>
      <c r="E137" s="78">
        <v>58813</v>
      </c>
    </row>
    <row r="138" spans="1:5" ht="15" customHeight="1" x14ac:dyDescent="0.3">
      <c r="A138" s="100"/>
      <c r="B138" s="65" t="s">
        <v>118</v>
      </c>
      <c r="C138" s="78">
        <f>C139</f>
        <v>56729</v>
      </c>
      <c r="D138" s="78">
        <v>54400</v>
      </c>
      <c r="E138" s="78">
        <v>52712</v>
      </c>
    </row>
    <row r="139" spans="1:5" ht="15" customHeight="1" x14ac:dyDescent="0.3">
      <c r="A139" s="100"/>
      <c r="B139" s="65" t="s">
        <v>16</v>
      </c>
      <c r="C139" s="78">
        <v>56729</v>
      </c>
      <c r="D139" s="78">
        <v>54400</v>
      </c>
      <c r="E139" s="78">
        <v>52712</v>
      </c>
    </row>
    <row r="140" spans="1:5" ht="15" customHeight="1" x14ac:dyDescent="0.3">
      <c r="A140" s="100"/>
      <c r="B140" s="79" t="s">
        <v>119</v>
      </c>
      <c r="C140" s="80">
        <f>C141+C142</f>
        <v>58300</v>
      </c>
      <c r="D140" s="80">
        <f>D141+D142</f>
        <v>58300</v>
      </c>
      <c r="E140" s="80">
        <f>E141+E142</f>
        <v>47192</v>
      </c>
    </row>
    <row r="141" spans="1:5" ht="15" customHeight="1" x14ac:dyDescent="0.3">
      <c r="A141" s="100"/>
      <c r="B141" s="79" t="s">
        <v>14</v>
      </c>
      <c r="C141" s="80">
        <v>34700</v>
      </c>
      <c r="D141" s="80">
        <v>34700</v>
      </c>
      <c r="E141" s="80">
        <v>31210</v>
      </c>
    </row>
    <row r="142" spans="1:5" ht="15" customHeight="1" x14ac:dyDescent="0.3">
      <c r="A142" s="100"/>
      <c r="B142" s="65" t="s">
        <v>16</v>
      </c>
      <c r="C142" s="80">
        <v>23600</v>
      </c>
      <c r="D142" s="80">
        <v>23600</v>
      </c>
      <c r="E142" s="80">
        <v>15982</v>
      </c>
    </row>
    <row r="143" spans="1:5" ht="15" customHeight="1" x14ac:dyDescent="0.3">
      <c r="A143" s="100"/>
      <c r="B143" s="65" t="s">
        <v>121</v>
      </c>
      <c r="C143" s="78">
        <f>C144</f>
        <v>121216</v>
      </c>
      <c r="D143" s="78">
        <f>D144</f>
        <v>119799</v>
      </c>
      <c r="E143" s="78">
        <f>E144</f>
        <v>106717</v>
      </c>
    </row>
    <row r="144" spans="1:5" ht="15" customHeight="1" x14ac:dyDescent="0.3">
      <c r="A144" s="100"/>
      <c r="B144" s="65" t="s">
        <v>16</v>
      </c>
      <c r="C144" s="78">
        <v>121216</v>
      </c>
      <c r="D144" s="78">
        <v>119799</v>
      </c>
      <c r="E144" s="78">
        <v>106717</v>
      </c>
    </row>
    <row r="145" spans="1:5" ht="15" customHeight="1" x14ac:dyDescent="0.3">
      <c r="A145" s="100"/>
      <c r="B145" s="65" t="s">
        <v>124</v>
      </c>
      <c r="C145" s="78">
        <f>C147+C146</f>
        <v>117495</v>
      </c>
      <c r="D145" s="78">
        <f>D147+D146</f>
        <v>118914</v>
      </c>
      <c r="E145" s="78">
        <f>E147+E146</f>
        <v>112351</v>
      </c>
    </row>
    <row r="146" spans="1:5" ht="15" customHeight="1" x14ac:dyDescent="0.3">
      <c r="A146" s="100"/>
      <c r="B146" s="79" t="s">
        <v>14</v>
      </c>
      <c r="C146" s="78">
        <v>0</v>
      </c>
      <c r="D146" s="78">
        <v>470</v>
      </c>
      <c r="E146" s="78">
        <v>470</v>
      </c>
    </row>
    <row r="147" spans="1:5" ht="15" customHeight="1" x14ac:dyDescent="0.3">
      <c r="A147" s="100"/>
      <c r="B147" s="65" t="s">
        <v>16</v>
      </c>
      <c r="C147" s="78">
        <v>117495</v>
      </c>
      <c r="D147" s="78">
        <v>118444</v>
      </c>
      <c r="E147" s="78">
        <v>111881</v>
      </c>
    </row>
    <row r="148" spans="1:5" ht="15" customHeight="1" x14ac:dyDescent="0.3">
      <c r="A148" s="100"/>
      <c r="B148" s="65" t="s">
        <v>125</v>
      </c>
      <c r="C148" s="78">
        <f>C149</f>
        <v>6378</v>
      </c>
      <c r="D148" s="78">
        <f>D149</f>
        <v>6378</v>
      </c>
      <c r="E148" s="78">
        <f>E149</f>
        <v>6255</v>
      </c>
    </row>
    <row r="149" spans="1:5" ht="15" customHeight="1" x14ac:dyDescent="0.3">
      <c r="A149" s="100"/>
      <c r="B149" s="65" t="s">
        <v>16</v>
      </c>
      <c r="C149" s="78">
        <v>6378</v>
      </c>
      <c r="D149" s="78">
        <v>6378</v>
      </c>
      <c r="E149" s="78">
        <v>6255</v>
      </c>
    </row>
    <row r="150" spans="1:5" ht="15" customHeight="1" x14ac:dyDescent="0.3">
      <c r="A150" s="100"/>
      <c r="B150" s="65" t="s">
        <v>126</v>
      </c>
      <c r="C150" s="78">
        <f>C151+C152</f>
        <v>7500</v>
      </c>
      <c r="D150" s="78">
        <f>D151+D152</f>
        <v>8375</v>
      </c>
      <c r="E150" s="78">
        <f>E151+E152</f>
        <v>8298</v>
      </c>
    </row>
    <row r="151" spans="1:5" ht="15" customHeight="1" x14ac:dyDescent="0.3">
      <c r="A151" s="100"/>
      <c r="B151" s="65" t="s">
        <v>14</v>
      </c>
      <c r="C151" s="78">
        <v>6000</v>
      </c>
      <c r="D151" s="78">
        <v>6000</v>
      </c>
      <c r="E151" s="78">
        <v>6000</v>
      </c>
    </row>
    <row r="152" spans="1:5" ht="15" customHeight="1" x14ac:dyDescent="0.3">
      <c r="A152" s="100"/>
      <c r="B152" s="65" t="s">
        <v>16</v>
      </c>
      <c r="C152" s="78">
        <v>1500</v>
      </c>
      <c r="D152" s="78">
        <v>2375</v>
      </c>
      <c r="E152" s="78">
        <v>2298</v>
      </c>
    </row>
    <row r="153" spans="1:5" ht="15" customHeight="1" x14ac:dyDescent="0.3">
      <c r="A153" s="100"/>
      <c r="B153" s="65" t="s">
        <v>127</v>
      </c>
      <c r="C153" s="78">
        <f>C154</f>
        <v>46307</v>
      </c>
      <c r="D153" s="78">
        <f>D154</f>
        <v>46307</v>
      </c>
      <c r="E153" s="78">
        <f>E154</f>
        <v>43015</v>
      </c>
    </row>
    <row r="154" spans="1:5" ht="15" customHeight="1" x14ac:dyDescent="0.3">
      <c r="A154" s="100"/>
      <c r="B154" s="65" t="s">
        <v>16</v>
      </c>
      <c r="C154" s="78">
        <v>46307</v>
      </c>
      <c r="D154" s="78">
        <v>46307</v>
      </c>
      <c r="E154" s="78">
        <v>43015</v>
      </c>
    </row>
    <row r="155" spans="1:5" ht="15" customHeight="1" x14ac:dyDescent="0.3">
      <c r="A155" s="100"/>
      <c r="B155" s="79" t="s">
        <v>128</v>
      </c>
      <c r="C155" s="80">
        <f>C156+C157</f>
        <v>3500</v>
      </c>
      <c r="D155" s="80">
        <f>D156+D157</f>
        <v>3600</v>
      </c>
      <c r="E155" s="80">
        <f>E156+E157</f>
        <v>3600</v>
      </c>
    </row>
    <row r="156" spans="1:5" ht="15" customHeight="1" x14ac:dyDescent="0.3">
      <c r="A156" s="100"/>
      <c r="B156" s="79" t="s">
        <v>14</v>
      </c>
      <c r="C156" s="80">
        <v>1500</v>
      </c>
      <c r="D156" s="80">
        <v>1500</v>
      </c>
      <c r="E156" s="80">
        <v>1500</v>
      </c>
    </row>
    <row r="157" spans="1:5" ht="15" customHeight="1" x14ac:dyDescent="0.3">
      <c r="A157" s="100"/>
      <c r="B157" s="79" t="s">
        <v>16</v>
      </c>
      <c r="C157" s="80">
        <v>2000</v>
      </c>
      <c r="D157" s="80">
        <v>2100</v>
      </c>
      <c r="E157" s="80">
        <v>2100</v>
      </c>
    </row>
    <row r="158" spans="1:5" ht="15" customHeight="1" x14ac:dyDescent="0.3">
      <c r="A158" s="100"/>
      <c r="B158" s="79" t="s">
        <v>189</v>
      </c>
      <c r="C158" s="80">
        <f>C159</f>
        <v>2000</v>
      </c>
      <c r="D158" s="80">
        <f>D159</f>
        <v>2000</v>
      </c>
      <c r="E158" s="80">
        <f>E159</f>
        <v>2000</v>
      </c>
    </row>
    <row r="159" spans="1:5" ht="15" customHeight="1" x14ac:dyDescent="0.3">
      <c r="A159" s="100"/>
      <c r="B159" s="85" t="s">
        <v>14</v>
      </c>
      <c r="C159" s="80">
        <v>2000</v>
      </c>
      <c r="D159" s="80">
        <v>2000</v>
      </c>
      <c r="E159" s="80">
        <v>2000</v>
      </c>
    </row>
    <row r="160" spans="1:5" ht="15" customHeight="1" x14ac:dyDescent="0.3">
      <c r="A160" s="100"/>
      <c r="B160" s="85" t="s">
        <v>129</v>
      </c>
      <c r="C160" s="86">
        <f>C161</f>
        <v>11732</v>
      </c>
      <c r="D160" s="86">
        <f>D161</f>
        <v>11732</v>
      </c>
      <c r="E160" s="86">
        <f>E161</f>
        <v>11732</v>
      </c>
    </row>
    <row r="161" spans="1:5" ht="15" customHeight="1" x14ac:dyDescent="0.3">
      <c r="A161" s="100"/>
      <c r="B161" s="85" t="s">
        <v>14</v>
      </c>
      <c r="C161" s="86">
        <v>11732</v>
      </c>
      <c r="D161" s="86">
        <v>11732</v>
      </c>
      <c r="E161" s="86">
        <v>11732</v>
      </c>
    </row>
    <row r="162" spans="1:5" ht="15" customHeight="1" x14ac:dyDescent="0.3">
      <c r="A162" s="100"/>
      <c r="B162" s="74" t="s">
        <v>130</v>
      </c>
      <c r="C162" s="75">
        <f>C163+C174+C183+C185+C179+C181+C187</f>
        <v>4320495</v>
      </c>
      <c r="D162" s="75">
        <f>D163+D174+D183+D185+D179+D181+D187</f>
        <v>4519871</v>
      </c>
      <c r="E162" s="75">
        <f>E163+E174+E183+E185+E179+E181+E187</f>
        <v>4115601</v>
      </c>
    </row>
    <row r="163" spans="1:5" ht="15" customHeight="1" x14ac:dyDescent="0.3">
      <c r="A163" s="100"/>
      <c r="B163" s="65" t="s">
        <v>131</v>
      </c>
      <c r="C163" s="78">
        <f>C164+C166+C168+C170+C172</f>
        <v>1734285</v>
      </c>
      <c r="D163" s="78">
        <f>D164+D166+D168+D170+D172</f>
        <v>1853017</v>
      </c>
      <c r="E163" s="78">
        <f>E164+E166+E168+E170+E172</f>
        <v>1692736</v>
      </c>
    </row>
    <row r="164" spans="1:5" ht="15" customHeight="1" x14ac:dyDescent="0.3">
      <c r="A164" s="100"/>
      <c r="B164" s="65" t="s">
        <v>132</v>
      </c>
      <c r="C164" s="78">
        <f>C165</f>
        <v>1001259</v>
      </c>
      <c r="D164" s="78">
        <f>D165</f>
        <v>1102532</v>
      </c>
      <c r="E164" s="78">
        <f>E165</f>
        <v>1024604</v>
      </c>
    </row>
    <row r="165" spans="1:5" ht="15" customHeight="1" x14ac:dyDescent="0.3">
      <c r="A165" s="100"/>
      <c r="B165" s="65" t="s">
        <v>16</v>
      </c>
      <c r="C165" s="78">
        <v>1001259</v>
      </c>
      <c r="D165" s="78">
        <v>1102532</v>
      </c>
      <c r="E165" s="78">
        <v>1024604</v>
      </c>
    </row>
    <row r="166" spans="1:5" ht="15" customHeight="1" x14ac:dyDescent="0.3">
      <c r="A166" s="100"/>
      <c r="B166" s="65" t="s">
        <v>133</v>
      </c>
      <c r="C166" s="78">
        <f>C167</f>
        <v>156556</v>
      </c>
      <c r="D166" s="78">
        <f>D167</f>
        <v>162206</v>
      </c>
      <c r="E166" s="78">
        <f>E167</f>
        <v>153234</v>
      </c>
    </row>
    <row r="167" spans="1:5" ht="15" customHeight="1" x14ac:dyDescent="0.3">
      <c r="A167" s="100"/>
      <c r="B167" s="65" t="s">
        <v>16</v>
      </c>
      <c r="C167" s="78">
        <v>156556</v>
      </c>
      <c r="D167" s="78">
        <v>162206</v>
      </c>
      <c r="E167" s="78">
        <v>153234</v>
      </c>
    </row>
    <row r="168" spans="1:5" ht="15" customHeight="1" x14ac:dyDescent="0.3">
      <c r="A168" s="100"/>
      <c r="B168" s="65" t="s">
        <v>134</v>
      </c>
      <c r="C168" s="78">
        <f>C169</f>
        <v>137816</v>
      </c>
      <c r="D168" s="78">
        <f>D169</f>
        <v>27792</v>
      </c>
      <c r="E168" s="78">
        <f>E169</f>
        <v>27792</v>
      </c>
    </row>
    <row r="169" spans="1:5" ht="15" customHeight="1" x14ac:dyDescent="0.3">
      <c r="A169" s="100"/>
      <c r="B169" s="65" t="s">
        <v>16</v>
      </c>
      <c r="C169" s="78">
        <v>137816</v>
      </c>
      <c r="D169" s="78">
        <v>27792</v>
      </c>
      <c r="E169" s="78">
        <v>27792</v>
      </c>
    </row>
    <row r="170" spans="1:5" ht="15" customHeight="1" x14ac:dyDescent="0.3">
      <c r="A170" s="100"/>
      <c r="B170" s="65" t="s">
        <v>135</v>
      </c>
      <c r="C170" s="78">
        <f>C171</f>
        <v>252894</v>
      </c>
      <c r="D170" s="78">
        <f>D171</f>
        <v>374727</v>
      </c>
      <c r="E170" s="78">
        <f>E171</f>
        <v>356972</v>
      </c>
    </row>
    <row r="171" spans="1:5" ht="15" customHeight="1" x14ac:dyDescent="0.3">
      <c r="A171" s="100"/>
      <c r="B171" s="65" t="s">
        <v>16</v>
      </c>
      <c r="C171" s="78">
        <v>252894</v>
      </c>
      <c r="D171" s="78">
        <v>374727</v>
      </c>
      <c r="E171" s="78">
        <v>356972</v>
      </c>
    </row>
    <row r="172" spans="1:5" ht="15" customHeight="1" x14ac:dyDescent="0.3">
      <c r="A172" s="100"/>
      <c r="B172" s="65" t="s">
        <v>136</v>
      </c>
      <c r="C172" s="78">
        <f>C173</f>
        <v>185760</v>
      </c>
      <c r="D172" s="78">
        <f>D173</f>
        <v>185760</v>
      </c>
      <c r="E172" s="78">
        <f>E173</f>
        <v>130134</v>
      </c>
    </row>
    <row r="173" spans="1:5" ht="15" customHeight="1" x14ac:dyDescent="0.3">
      <c r="A173" s="100"/>
      <c r="B173" s="65" t="s">
        <v>16</v>
      </c>
      <c r="C173" s="78">
        <v>185760</v>
      </c>
      <c r="D173" s="78">
        <v>185760</v>
      </c>
      <c r="E173" s="78">
        <v>130134</v>
      </c>
    </row>
    <row r="174" spans="1:5" ht="15" customHeight="1" x14ac:dyDescent="0.3">
      <c r="A174" s="100"/>
      <c r="B174" s="65" t="s">
        <v>137</v>
      </c>
      <c r="C174" s="78">
        <f>C175+C177</f>
        <v>2136074</v>
      </c>
      <c r="D174" s="78">
        <f>D175+D177</f>
        <v>2202592</v>
      </c>
      <c r="E174" s="78">
        <f>E175+E177</f>
        <v>1986111</v>
      </c>
    </row>
    <row r="175" spans="1:5" ht="15" customHeight="1" x14ac:dyDescent="0.3">
      <c r="A175" s="100"/>
      <c r="B175" s="65" t="s">
        <v>138</v>
      </c>
      <c r="C175" s="78">
        <f>C176</f>
        <v>1977634</v>
      </c>
      <c r="D175" s="78">
        <f>D176</f>
        <v>2020776</v>
      </c>
      <c r="E175" s="78">
        <f>E176</f>
        <v>1836561</v>
      </c>
    </row>
    <row r="176" spans="1:5" ht="15" customHeight="1" x14ac:dyDescent="0.3">
      <c r="A176" s="100"/>
      <c r="B176" s="65" t="s">
        <v>16</v>
      </c>
      <c r="C176" s="78">
        <v>1977634</v>
      </c>
      <c r="D176" s="78">
        <v>2020776</v>
      </c>
      <c r="E176" s="78">
        <v>1836561</v>
      </c>
    </row>
    <row r="177" spans="1:5" ht="15" customHeight="1" x14ac:dyDescent="0.3">
      <c r="A177" s="100"/>
      <c r="B177" s="65" t="s">
        <v>139</v>
      </c>
      <c r="C177" s="78">
        <f>C178</f>
        <v>158440</v>
      </c>
      <c r="D177" s="78">
        <f>D178</f>
        <v>181816</v>
      </c>
      <c r="E177" s="78">
        <f>E178</f>
        <v>149550</v>
      </c>
    </row>
    <row r="178" spans="1:5" ht="15" customHeight="1" x14ac:dyDescent="0.3">
      <c r="A178" s="100"/>
      <c r="B178" s="65" t="s">
        <v>16</v>
      </c>
      <c r="C178" s="78">
        <v>158440</v>
      </c>
      <c r="D178" s="78">
        <v>181816</v>
      </c>
      <c r="E178" s="78">
        <v>149550</v>
      </c>
    </row>
    <row r="179" spans="1:5" ht="15" customHeight="1" x14ac:dyDescent="0.3">
      <c r="A179" s="100"/>
      <c r="B179" s="65" t="s">
        <v>140</v>
      </c>
      <c r="C179" s="78">
        <f>C180</f>
        <v>286975</v>
      </c>
      <c r="D179" s="78">
        <f>D180</f>
        <v>301101</v>
      </c>
      <c r="E179" s="78">
        <f>E180</f>
        <v>278109</v>
      </c>
    </row>
    <row r="180" spans="1:5" ht="15" customHeight="1" x14ac:dyDescent="0.3">
      <c r="A180" s="100"/>
      <c r="B180" s="65" t="s">
        <v>16</v>
      </c>
      <c r="C180" s="78">
        <v>286975</v>
      </c>
      <c r="D180" s="78">
        <v>301101</v>
      </c>
      <c r="E180" s="78">
        <v>278109</v>
      </c>
    </row>
    <row r="181" spans="1:5" ht="15" customHeight="1" x14ac:dyDescent="0.3">
      <c r="A181" s="100"/>
      <c r="B181" s="65" t="s">
        <v>141</v>
      </c>
      <c r="C181" s="78">
        <v>12000</v>
      </c>
      <c r="D181" s="78">
        <f>D182</f>
        <v>12000</v>
      </c>
      <c r="E181" s="78">
        <f>E182</f>
        <v>12050</v>
      </c>
    </row>
    <row r="182" spans="1:5" ht="15" customHeight="1" x14ac:dyDescent="0.3">
      <c r="A182" s="100"/>
      <c r="B182" s="65" t="s">
        <v>16</v>
      </c>
      <c r="C182" s="78">
        <v>12000</v>
      </c>
      <c r="D182" s="78">
        <v>12000</v>
      </c>
      <c r="E182" s="78">
        <v>12050</v>
      </c>
    </row>
    <row r="183" spans="1:5" ht="15" customHeight="1" x14ac:dyDescent="0.3">
      <c r="A183" s="100"/>
      <c r="B183" s="65" t="s">
        <v>142</v>
      </c>
      <c r="C183" s="78">
        <f>C184</f>
        <v>800</v>
      </c>
      <c r="D183" s="78">
        <f>D184</f>
        <v>800</v>
      </c>
      <c r="E183" s="78">
        <f>E184</f>
        <v>50</v>
      </c>
    </row>
    <row r="184" spans="1:5" ht="15" customHeight="1" x14ac:dyDescent="0.3">
      <c r="A184" s="100"/>
      <c r="B184" s="65" t="s">
        <v>14</v>
      </c>
      <c r="C184" s="78">
        <v>800</v>
      </c>
      <c r="D184" s="78">
        <v>800</v>
      </c>
      <c r="E184" s="78">
        <v>50</v>
      </c>
    </row>
    <row r="185" spans="1:5" ht="15" customHeight="1" x14ac:dyDescent="0.3">
      <c r="A185" s="100"/>
      <c r="B185" s="65" t="s">
        <v>143</v>
      </c>
      <c r="C185" s="78">
        <f>C186</f>
        <v>106380</v>
      </c>
      <c r="D185" s="78">
        <f>D186</f>
        <v>106380</v>
      </c>
      <c r="E185" s="78">
        <f>E186</f>
        <v>105599</v>
      </c>
    </row>
    <row r="186" spans="1:5" ht="15" customHeight="1" x14ac:dyDescent="0.3">
      <c r="A186" s="100"/>
      <c r="B186" s="65" t="s">
        <v>16</v>
      </c>
      <c r="C186" s="78">
        <v>106380</v>
      </c>
      <c r="D186" s="78">
        <v>106380</v>
      </c>
      <c r="E186" s="78">
        <v>105599</v>
      </c>
    </row>
    <row r="187" spans="1:5" ht="15" customHeight="1" x14ac:dyDescent="0.3">
      <c r="A187" s="100"/>
      <c r="B187" s="65" t="s">
        <v>144</v>
      </c>
      <c r="C187" s="78">
        <f>C188</f>
        <v>43981</v>
      </c>
      <c r="D187" s="78">
        <f>D188</f>
        <v>43981</v>
      </c>
      <c r="E187" s="78">
        <f>E188</f>
        <v>40946</v>
      </c>
    </row>
    <row r="188" spans="1:5" ht="15" customHeight="1" x14ac:dyDescent="0.3">
      <c r="A188" s="100"/>
      <c r="B188" s="65" t="s">
        <v>16</v>
      </c>
      <c r="C188" s="78">
        <v>43981</v>
      </c>
      <c r="D188" s="78">
        <v>43981</v>
      </c>
      <c r="E188" s="78">
        <v>40946</v>
      </c>
    </row>
    <row r="189" spans="1:5" ht="15" customHeight="1" x14ac:dyDescent="0.3">
      <c r="A189" s="100"/>
      <c r="B189" s="74" t="s">
        <v>145</v>
      </c>
      <c r="C189" s="75">
        <f>C190+C193+C196+C198+C203+C207+C210+C214+C219+C205+C212+C217</f>
        <v>497549</v>
      </c>
      <c r="D189" s="75">
        <f>D190+D193+D196+D198+D203+D207+D210+D214+D219+D205+D212+D217</f>
        <v>626583</v>
      </c>
      <c r="E189" s="75">
        <f>E190+E193+E196+E198+E203+E207+E210+E214+E219+E205+E212+E217</f>
        <v>658905</v>
      </c>
    </row>
    <row r="190" spans="1:5" ht="15" customHeight="1" x14ac:dyDescent="0.3">
      <c r="A190" s="100"/>
      <c r="B190" s="65" t="s">
        <v>146</v>
      </c>
      <c r="C190" s="78">
        <f>C191+C192</f>
        <v>37000</v>
      </c>
      <c r="D190" s="78">
        <f>D191+D192</f>
        <v>37000</v>
      </c>
      <c r="E190" s="78">
        <f>E191+E192</f>
        <v>37982</v>
      </c>
    </row>
    <row r="191" spans="1:5" ht="15" customHeight="1" x14ac:dyDescent="0.3">
      <c r="A191" s="100"/>
      <c r="B191" s="65" t="s">
        <v>14</v>
      </c>
      <c r="C191" s="78">
        <v>37000</v>
      </c>
      <c r="D191" s="78">
        <v>36695</v>
      </c>
      <c r="E191" s="78">
        <v>37675</v>
      </c>
    </row>
    <row r="192" spans="1:5" ht="15" customHeight="1" x14ac:dyDescent="0.3">
      <c r="A192" s="100"/>
      <c r="B192" s="65" t="s">
        <v>16</v>
      </c>
      <c r="C192" s="78">
        <v>0</v>
      </c>
      <c r="D192" s="78">
        <v>305</v>
      </c>
      <c r="E192" s="78">
        <v>307</v>
      </c>
    </row>
    <row r="193" spans="1:5" ht="15" customHeight="1" x14ac:dyDescent="0.3">
      <c r="A193" s="100"/>
      <c r="B193" s="65" t="s">
        <v>147</v>
      </c>
      <c r="C193" s="78">
        <f>C194+C195</f>
        <v>34000</v>
      </c>
      <c r="D193" s="78">
        <f>D194+D195</f>
        <v>34000</v>
      </c>
      <c r="E193" s="78">
        <f>E194+E195</f>
        <v>33933</v>
      </c>
    </row>
    <row r="194" spans="1:5" ht="15" customHeight="1" x14ac:dyDescent="0.3">
      <c r="A194" s="100"/>
      <c r="B194" s="65" t="s">
        <v>14</v>
      </c>
      <c r="C194" s="78">
        <v>34000</v>
      </c>
      <c r="D194" s="78">
        <v>27755</v>
      </c>
      <c r="E194" s="78">
        <v>27691</v>
      </c>
    </row>
    <row r="195" spans="1:5" ht="15" customHeight="1" x14ac:dyDescent="0.3">
      <c r="A195" s="100"/>
      <c r="B195" s="65" t="s">
        <v>16</v>
      </c>
      <c r="C195" s="78">
        <v>0</v>
      </c>
      <c r="D195" s="78">
        <v>6245</v>
      </c>
      <c r="E195" s="78">
        <v>6242</v>
      </c>
    </row>
    <row r="196" spans="1:5" ht="15" customHeight="1" x14ac:dyDescent="0.3">
      <c r="A196" s="100"/>
      <c r="B196" s="79" t="s">
        <v>148</v>
      </c>
      <c r="C196" s="80">
        <f>C197</f>
        <v>14312</v>
      </c>
      <c r="D196" s="80">
        <f>D197</f>
        <v>16172</v>
      </c>
      <c r="E196" s="80">
        <f>E197</f>
        <v>58804</v>
      </c>
    </row>
    <row r="197" spans="1:5" ht="15" customHeight="1" x14ac:dyDescent="0.3">
      <c r="A197" s="100"/>
      <c r="B197" s="79" t="s">
        <v>14</v>
      </c>
      <c r="C197" s="80">
        <v>14312</v>
      </c>
      <c r="D197" s="80">
        <v>16172</v>
      </c>
      <c r="E197" s="80">
        <v>58804</v>
      </c>
    </row>
    <row r="198" spans="1:5" ht="15" customHeight="1" x14ac:dyDescent="0.3">
      <c r="A198" s="100"/>
      <c r="B198" s="79" t="s">
        <v>149</v>
      </c>
      <c r="C198" s="80">
        <f>C199+C201</f>
        <v>95023</v>
      </c>
      <c r="D198" s="80">
        <f>D199+D201</f>
        <v>100316</v>
      </c>
      <c r="E198" s="80">
        <f>E199+E201</f>
        <v>99541</v>
      </c>
    </row>
    <row r="199" spans="1:5" ht="15" customHeight="1" x14ac:dyDescent="0.3">
      <c r="A199" s="100"/>
      <c r="B199" s="79" t="s">
        <v>150</v>
      </c>
      <c r="C199" s="80">
        <f>C200</f>
        <v>63380</v>
      </c>
      <c r="D199" s="80">
        <f>D200</f>
        <v>63380</v>
      </c>
      <c r="E199" s="80">
        <f>E200</f>
        <v>62750</v>
      </c>
    </row>
    <row r="200" spans="1:5" ht="15" customHeight="1" x14ac:dyDescent="0.3">
      <c r="A200" s="100"/>
      <c r="B200" s="79" t="s">
        <v>16</v>
      </c>
      <c r="C200" s="80">
        <v>63380</v>
      </c>
      <c r="D200" s="80">
        <v>63380</v>
      </c>
      <c r="E200" s="80">
        <v>62750</v>
      </c>
    </row>
    <row r="201" spans="1:5" ht="15" customHeight="1" x14ac:dyDescent="0.3">
      <c r="A201" s="100"/>
      <c r="B201" s="79" t="s">
        <v>151</v>
      </c>
      <c r="C201" s="80">
        <f>C202</f>
        <v>31643</v>
      </c>
      <c r="D201" s="80">
        <f>D202</f>
        <v>36936</v>
      </c>
      <c r="E201" s="80">
        <f>E202</f>
        <v>36791</v>
      </c>
    </row>
    <row r="202" spans="1:5" ht="15" customHeight="1" x14ac:dyDescent="0.3">
      <c r="A202" s="100"/>
      <c r="B202" s="79" t="s">
        <v>16</v>
      </c>
      <c r="C202" s="80">
        <v>31643</v>
      </c>
      <c r="D202" s="80">
        <v>36936</v>
      </c>
      <c r="E202" s="80">
        <v>36791</v>
      </c>
    </row>
    <row r="203" spans="1:5" ht="15" customHeight="1" x14ac:dyDescent="0.3">
      <c r="A203" s="100"/>
      <c r="B203" s="79" t="s">
        <v>152</v>
      </c>
      <c r="C203" s="80">
        <f>C204</f>
        <v>37012</v>
      </c>
      <c r="D203" s="80">
        <f>D204</f>
        <v>37012</v>
      </c>
      <c r="E203" s="80">
        <f>E204</f>
        <v>36991</v>
      </c>
    </row>
    <row r="204" spans="1:5" ht="15" customHeight="1" x14ac:dyDescent="0.3">
      <c r="A204" s="100"/>
      <c r="B204" s="79" t="s">
        <v>16</v>
      </c>
      <c r="C204" s="80">
        <v>37012</v>
      </c>
      <c r="D204" s="80">
        <v>37012</v>
      </c>
      <c r="E204" s="80">
        <v>36991</v>
      </c>
    </row>
    <row r="205" spans="1:5" ht="15" customHeight="1" x14ac:dyDescent="0.3">
      <c r="A205" s="100"/>
      <c r="B205" s="79" t="s">
        <v>153</v>
      </c>
      <c r="C205" s="80">
        <f>C206</f>
        <v>81600</v>
      </c>
      <c r="D205" s="80">
        <f>D206</f>
        <v>126825</v>
      </c>
      <c r="E205" s="80">
        <f>E206</f>
        <v>126825</v>
      </c>
    </row>
    <row r="206" spans="1:5" ht="15" customHeight="1" x14ac:dyDescent="0.3">
      <c r="A206" s="100"/>
      <c r="B206" s="79" t="s">
        <v>16</v>
      </c>
      <c r="C206" s="80">
        <v>81600</v>
      </c>
      <c r="D206" s="80">
        <v>126825</v>
      </c>
      <c r="E206" s="80">
        <v>126825</v>
      </c>
    </row>
    <row r="207" spans="1:5" ht="15" customHeight="1" x14ac:dyDescent="0.3">
      <c r="A207" s="100"/>
      <c r="B207" s="65" t="s">
        <v>154</v>
      </c>
      <c r="C207" s="78">
        <f>C208+C209</f>
        <v>102485</v>
      </c>
      <c r="D207" s="78">
        <f>D208+D209</f>
        <v>150701</v>
      </c>
      <c r="E207" s="78">
        <f>E208+E209</f>
        <v>149178</v>
      </c>
    </row>
    <row r="208" spans="1:5" ht="15" customHeight="1" x14ac:dyDescent="0.3">
      <c r="A208" s="100"/>
      <c r="B208" s="65" t="s">
        <v>14</v>
      </c>
      <c r="C208" s="78">
        <v>86485</v>
      </c>
      <c r="D208" s="78">
        <v>133161</v>
      </c>
      <c r="E208" s="78">
        <v>133056</v>
      </c>
    </row>
    <row r="209" spans="1:5" ht="15" customHeight="1" x14ac:dyDescent="0.3">
      <c r="A209" s="100"/>
      <c r="B209" s="65" t="s">
        <v>16</v>
      </c>
      <c r="C209" s="78">
        <v>16000</v>
      </c>
      <c r="D209" s="78">
        <v>17540</v>
      </c>
      <c r="E209" s="78">
        <v>16122</v>
      </c>
    </row>
    <row r="210" spans="1:5" ht="15" customHeight="1" x14ac:dyDescent="0.3">
      <c r="A210" s="100"/>
      <c r="B210" s="65" t="s">
        <v>155</v>
      </c>
      <c r="C210" s="78">
        <f>C211</f>
        <v>480</v>
      </c>
      <c r="D210" s="78">
        <f>D211</f>
        <v>480</v>
      </c>
      <c r="E210" s="78">
        <f>E211</f>
        <v>0</v>
      </c>
    </row>
    <row r="211" spans="1:5" ht="15" customHeight="1" x14ac:dyDescent="0.3">
      <c r="A211" s="100"/>
      <c r="B211" s="65" t="s">
        <v>16</v>
      </c>
      <c r="C211" s="78">
        <v>480</v>
      </c>
      <c r="D211" s="78">
        <v>480</v>
      </c>
      <c r="E211" s="78">
        <v>0</v>
      </c>
    </row>
    <row r="212" spans="1:5" ht="15" customHeight="1" x14ac:dyDescent="0.3">
      <c r="A212" s="100"/>
      <c r="B212" s="65" t="s">
        <v>190</v>
      </c>
      <c r="C212" s="78">
        <f>C213</f>
        <v>0</v>
      </c>
      <c r="D212" s="78">
        <f>D213</f>
        <v>3200</v>
      </c>
      <c r="E212" s="78">
        <f>E213</f>
        <v>3050</v>
      </c>
    </row>
    <row r="213" spans="1:5" ht="15" customHeight="1" x14ac:dyDescent="0.3">
      <c r="A213" s="100"/>
      <c r="B213" s="65" t="s">
        <v>16</v>
      </c>
      <c r="C213" s="78">
        <v>0</v>
      </c>
      <c r="D213" s="78">
        <v>3200</v>
      </c>
      <c r="E213" s="78">
        <v>3050</v>
      </c>
    </row>
    <row r="214" spans="1:5" ht="15" customHeight="1" x14ac:dyDescent="0.3">
      <c r="A214" s="100"/>
      <c r="B214" s="65" t="s">
        <v>156</v>
      </c>
      <c r="C214" s="78">
        <f>C215+C216</f>
        <v>6925</v>
      </c>
      <c r="D214" s="78">
        <f>D215+D216</f>
        <v>31373</v>
      </c>
      <c r="E214" s="78">
        <f>E215+E216</f>
        <v>25812</v>
      </c>
    </row>
    <row r="215" spans="1:5" ht="15" customHeight="1" x14ac:dyDescent="0.3">
      <c r="A215" s="100"/>
      <c r="B215" s="65" t="s">
        <v>14</v>
      </c>
      <c r="C215" s="78">
        <v>5925</v>
      </c>
      <c r="D215" s="78">
        <v>30373</v>
      </c>
      <c r="E215" s="78">
        <v>25636</v>
      </c>
    </row>
    <row r="216" spans="1:5" ht="15" customHeight="1" x14ac:dyDescent="0.3">
      <c r="A216" s="100"/>
      <c r="B216" s="65" t="s">
        <v>16</v>
      </c>
      <c r="C216" s="78">
        <v>1000</v>
      </c>
      <c r="D216" s="78">
        <v>1000</v>
      </c>
      <c r="E216" s="78">
        <v>176</v>
      </c>
    </row>
    <row r="217" spans="1:5" ht="15" customHeight="1" x14ac:dyDescent="0.3">
      <c r="A217" s="100"/>
      <c r="B217" s="65" t="s">
        <v>191</v>
      </c>
      <c r="C217" s="78">
        <f>C218</f>
        <v>0</v>
      </c>
      <c r="D217" s="78">
        <f>D218</f>
        <v>198</v>
      </c>
      <c r="E217" s="78">
        <f>E218</f>
        <v>198</v>
      </c>
    </row>
    <row r="218" spans="1:5" ht="15" customHeight="1" x14ac:dyDescent="0.3">
      <c r="A218" s="100"/>
      <c r="B218" s="65" t="s">
        <v>16</v>
      </c>
      <c r="C218" s="78"/>
      <c r="D218" s="78">
        <v>198</v>
      </c>
      <c r="E218" s="78">
        <v>198</v>
      </c>
    </row>
    <row r="219" spans="1:5" ht="15" customHeight="1" x14ac:dyDescent="0.3">
      <c r="A219" s="100"/>
      <c r="B219" s="65" t="s">
        <v>157</v>
      </c>
      <c r="C219" s="78">
        <f>C220</f>
        <v>88712</v>
      </c>
      <c r="D219" s="78">
        <f>D220</f>
        <v>89306</v>
      </c>
      <c r="E219" s="78">
        <f>E220</f>
        <v>86591</v>
      </c>
    </row>
    <row r="220" spans="1:5" ht="15" customHeight="1" x14ac:dyDescent="0.3">
      <c r="A220" s="100"/>
      <c r="B220" s="65" t="s">
        <v>16</v>
      </c>
      <c r="C220" s="78">
        <v>88712</v>
      </c>
      <c r="D220" s="78">
        <v>89306</v>
      </c>
      <c r="E220" s="78">
        <v>86591</v>
      </c>
    </row>
    <row r="221" spans="1:5" ht="15" customHeight="1" x14ac:dyDescent="0.3">
      <c r="A221" s="156"/>
      <c r="B221" s="163"/>
      <c r="C221" s="88"/>
      <c r="D221" s="89"/>
      <c r="E221" s="89"/>
    </row>
    <row r="222" spans="1:5" ht="15" customHeight="1" x14ac:dyDescent="0.3">
      <c r="A222" s="156"/>
      <c r="B222" s="90" t="s">
        <v>17</v>
      </c>
      <c r="C222" s="91">
        <f>C30-C71</f>
        <v>216290</v>
      </c>
      <c r="D222" s="91">
        <f>D30-D71</f>
        <v>90705</v>
      </c>
      <c r="E222" s="91">
        <f>E30-E71</f>
        <v>1061427</v>
      </c>
    </row>
    <row r="223" spans="1:5" ht="15" customHeight="1" x14ac:dyDescent="0.3">
      <c r="A223" s="156"/>
      <c r="B223" s="90"/>
      <c r="C223" s="91"/>
      <c r="D223" s="92"/>
      <c r="E223" s="92"/>
    </row>
    <row r="224" spans="1:5" ht="15" customHeight="1" x14ac:dyDescent="0.3">
      <c r="A224" s="156"/>
      <c r="B224" s="50" t="s">
        <v>158</v>
      </c>
      <c r="C224" s="51" t="s">
        <v>2</v>
      </c>
      <c r="D224" s="51" t="s">
        <v>3</v>
      </c>
      <c r="E224" s="51" t="s">
        <v>4</v>
      </c>
    </row>
    <row r="225" spans="1:5" ht="15" customHeight="1" x14ac:dyDescent="0.3">
      <c r="A225" s="156"/>
      <c r="B225" s="94" t="s">
        <v>159</v>
      </c>
      <c r="C225" s="95">
        <f>C226+C245+C246+C247+C248</f>
        <v>-1620023</v>
      </c>
      <c r="D225" s="95">
        <f>D226+D245+D246+D247+D248</f>
        <v>-1500816</v>
      </c>
      <c r="E225" s="95">
        <f>E226+E245+E246+E247+E248</f>
        <v>-1303163</v>
      </c>
    </row>
    <row r="226" spans="1:5" ht="15" customHeight="1" x14ac:dyDescent="0.3">
      <c r="A226" s="156"/>
      <c r="B226" s="96" t="s">
        <v>160</v>
      </c>
      <c r="C226" s="97">
        <f>C227+C242+C232+C229+C239+C231+C240+C241+C233+C243+C230+C235+C238+C234+C236+C228+C237+C244</f>
        <v>-1684567</v>
      </c>
      <c r="D226" s="97">
        <f>SUM(D227:D244)</f>
        <v>-1550271</v>
      </c>
      <c r="E226" s="97">
        <f>E227+E242+E232+E229+E239+E231+E240+E241+E233+E243+E230+E235+E238+E234+E236+E228+E237+E244</f>
        <v>-1355236</v>
      </c>
    </row>
    <row r="227" spans="1:5" ht="15" customHeight="1" x14ac:dyDescent="0.3">
      <c r="A227" s="156"/>
      <c r="B227" s="65" t="s">
        <v>93</v>
      </c>
      <c r="C227" s="98">
        <v>-912500</v>
      </c>
      <c r="D227" s="98">
        <v>-924154</v>
      </c>
      <c r="E227" s="98">
        <v>-931681</v>
      </c>
    </row>
    <row r="228" spans="1:5" ht="15" customHeight="1" x14ac:dyDescent="0.3">
      <c r="A228" s="156"/>
      <c r="B228" s="65" t="s">
        <v>188</v>
      </c>
      <c r="C228" s="98">
        <v>0</v>
      </c>
      <c r="D228" s="98">
        <v>10000</v>
      </c>
      <c r="E228" s="98">
        <v>-10000</v>
      </c>
    </row>
    <row r="229" spans="1:5" ht="15" customHeight="1" x14ac:dyDescent="0.3">
      <c r="A229" s="156"/>
      <c r="B229" s="65" t="s">
        <v>98</v>
      </c>
      <c r="C229" s="98">
        <v>-57400</v>
      </c>
      <c r="D229" s="98">
        <v>-47200</v>
      </c>
      <c r="E229" s="98">
        <v>-7346</v>
      </c>
    </row>
    <row r="230" spans="1:5" ht="15" customHeight="1" x14ac:dyDescent="0.3">
      <c r="A230" s="156"/>
      <c r="B230" s="65" t="s">
        <v>100</v>
      </c>
      <c r="C230" s="98">
        <v>-64128</v>
      </c>
      <c r="D230" s="98">
        <v>-64128</v>
      </c>
      <c r="E230" s="98">
        <v>-44156</v>
      </c>
    </row>
    <row r="231" spans="1:5" ht="15" customHeight="1" x14ac:dyDescent="0.3">
      <c r="A231" s="156"/>
      <c r="B231" s="65" t="s">
        <v>101</v>
      </c>
      <c r="C231" s="98">
        <v>-65000</v>
      </c>
      <c r="D231" s="98">
        <v>-65000</v>
      </c>
      <c r="E231" s="98">
        <v>-53548</v>
      </c>
    </row>
    <row r="232" spans="1:5" ht="15" customHeight="1" x14ac:dyDescent="0.3">
      <c r="A232" s="156"/>
      <c r="B232" s="65" t="s">
        <v>99</v>
      </c>
      <c r="C232" s="98">
        <v>-71000</v>
      </c>
      <c r="D232" s="98">
        <v>-71000</v>
      </c>
      <c r="E232" s="98">
        <v>-65358</v>
      </c>
    </row>
    <row r="233" spans="1:5" ht="15" customHeight="1" x14ac:dyDescent="0.3">
      <c r="A233" s="156"/>
      <c r="B233" s="65" t="s">
        <v>103</v>
      </c>
      <c r="C233" s="98">
        <v>-25000</v>
      </c>
      <c r="D233" s="98">
        <v>-25000</v>
      </c>
      <c r="E233" s="98">
        <v>0</v>
      </c>
    </row>
    <row r="234" spans="1:5" ht="15" customHeight="1" x14ac:dyDescent="0.3">
      <c r="A234" s="156"/>
      <c r="B234" s="65" t="s">
        <v>192</v>
      </c>
      <c r="C234" s="98">
        <v>-55000</v>
      </c>
      <c r="D234" s="98">
        <v>0</v>
      </c>
      <c r="E234" s="98">
        <v>0</v>
      </c>
    </row>
    <row r="235" spans="1:5" ht="15" customHeight="1" x14ac:dyDescent="0.3">
      <c r="A235" s="156"/>
      <c r="B235" s="65" t="s">
        <v>183</v>
      </c>
      <c r="C235" s="98">
        <v>-135000</v>
      </c>
      <c r="D235" s="98">
        <v>-65000</v>
      </c>
      <c r="E235" s="98">
        <v>0</v>
      </c>
    </row>
    <row r="236" spans="1:5" ht="15" customHeight="1" x14ac:dyDescent="0.3">
      <c r="A236" s="156"/>
      <c r="B236" s="65" t="s">
        <v>117</v>
      </c>
      <c r="C236" s="98">
        <v>-6000</v>
      </c>
      <c r="D236" s="98">
        <v>0</v>
      </c>
      <c r="E236" s="98">
        <v>0</v>
      </c>
    </row>
    <row r="237" spans="1:5" ht="15" customHeight="1" x14ac:dyDescent="0.3">
      <c r="A237" s="156"/>
      <c r="B237" s="65" t="s">
        <v>118</v>
      </c>
      <c r="C237" s="98">
        <v>0</v>
      </c>
      <c r="D237" s="98">
        <v>-7970</v>
      </c>
      <c r="E237" s="98">
        <v>-7970</v>
      </c>
    </row>
    <row r="238" spans="1:5" ht="15" customHeight="1" x14ac:dyDescent="0.3">
      <c r="A238" s="156"/>
      <c r="B238" s="65" t="s">
        <v>124</v>
      </c>
      <c r="C238" s="98">
        <v>-20000</v>
      </c>
      <c r="D238" s="98">
        <v>-20000</v>
      </c>
      <c r="E238" s="98">
        <v>-20057</v>
      </c>
    </row>
    <row r="239" spans="1:5" ht="15" customHeight="1" x14ac:dyDescent="0.3">
      <c r="A239" s="156"/>
      <c r="B239" s="65" t="s">
        <v>165</v>
      </c>
      <c r="C239" s="98">
        <v>-155000</v>
      </c>
      <c r="D239" s="98">
        <v>-110600</v>
      </c>
      <c r="E239" s="98">
        <v>-106403</v>
      </c>
    </row>
    <row r="240" spans="1:5" ht="15" customHeight="1" x14ac:dyDescent="0.3">
      <c r="A240" s="156"/>
      <c r="B240" s="65" t="s">
        <v>166</v>
      </c>
      <c r="C240" s="98">
        <v>-10000</v>
      </c>
      <c r="D240" s="98">
        <v>-10000</v>
      </c>
      <c r="E240" s="98">
        <v>0</v>
      </c>
    </row>
    <row r="241" spans="1:5" ht="15" customHeight="1" x14ac:dyDescent="0.3">
      <c r="A241" s="156"/>
      <c r="B241" s="65" t="s">
        <v>167</v>
      </c>
      <c r="C241" s="98">
        <v>-9710</v>
      </c>
      <c r="D241" s="98">
        <v>0</v>
      </c>
      <c r="E241" s="98">
        <v>0</v>
      </c>
    </row>
    <row r="242" spans="1:5" ht="15" customHeight="1" x14ac:dyDescent="0.3">
      <c r="A242" s="156"/>
      <c r="B242" s="65" t="s">
        <v>168</v>
      </c>
      <c r="C242" s="98">
        <v>-45829</v>
      </c>
      <c r="D242" s="98">
        <v>-71779</v>
      </c>
      <c r="E242" s="98">
        <v>-71780</v>
      </c>
    </row>
    <row r="243" spans="1:5" ht="15" customHeight="1" x14ac:dyDescent="0.3">
      <c r="A243" s="156"/>
      <c r="B243" s="65" t="s">
        <v>138</v>
      </c>
      <c r="C243" s="98">
        <v>-53000</v>
      </c>
      <c r="D243" s="98">
        <v>-53000</v>
      </c>
      <c r="E243" s="98">
        <v>-11502</v>
      </c>
    </row>
    <row r="244" spans="1:5" ht="15" customHeight="1" x14ac:dyDescent="0.3">
      <c r="A244" s="156"/>
      <c r="B244" s="65" t="s">
        <v>193</v>
      </c>
      <c r="C244" s="98">
        <v>0</v>
      </c>
      <c r="D244" s="98">
        <v>-25440</v>
      </c>
      <c r="E244" s="98">
        <v>-25435</v>
      </c>
    </row>
    <row r="245" spans="1:5" x14ac:dyDescent="0.3">
      <c r="A245" s="156"/>
      <c r="B245" s="96" t="s">
        <v>169</v>
      </c>
      <c r="C245" s="97">
        <v>0</v>
      </c>
      <c r="D245" s="97">
        <v>0</v>
      </c>
      <c r="E245" s="97">
        <v>0</v>
      </c>
    </row>
    <row r="246" spans="1:5" x14ac:dyDescent="0.3">
      <c r="A246" s="156"/>
      <c r="B246" s="96" t="s">
        <v>170</v>
      </c>
      <c r="C246" s="97">
        <v>199883</v>
      </c>
      <c r="D246" s="97">
        <v>225323</v>
      </c>
      <c r="E246" s="97">
        <v>227714</v>
      </c>
    </row>
    <row r="247" spans="1:5" x14ac:dyDescent="0.3">
      <c r="A247" s="156"/>
      <c r="B247" s="96" t="s">
        <v>171</v>
      </c>
      <c r="C247" s="97">
        <v>-103000</v>
      </c>
      <c r="D247" s="97">
        <v>-141129</v>
      </c>
      <c r="E247" s="97">
        <v>-141128</v>
      </c>
    </row>
    <row r="248" spans="1:5" x14ac:dyDescent="0.3">
      <c r="A248" s="156"/>
      <c r="B248" s="96" t="s">
        <v>173</v>
      </c>
      <c r="C248" s="97">
        <v>-32339</v>
      </c>
      <c r="D248" s="97">
        <v>-34739</v>
      </c>
      <c r="E248" s="97">
        <v>-34513</v>
      </c>
    </row>
    <row r="249" spans="1:5" x14ac:dyDescent="0.3">
      <c r="A249" s="156"/>
      <c r="B249" s="100"/>
      <c r="C249" s="100"/>
      <c r="D249" s="100"/>
      <c r="E249" s="100"/>
    </row>
    <row r="250" spans="1:5" x14ac:dyDescent="0.3">
      <c r="A250" s="156"/>
      <c r="B250" s="96" t="s">
        <v>174</v>
      </c>
      <c r="C250" s="101">
        <f>C222+C225</f>
        <v>-1403733</v>
      </c>
      <c r="D250" s="101">
        <f>D222+D225</f>
        <v>-1410111</v>
      </c>
      <c r="E250" s="101">
        <f>E222+E225</f>
        <v>-241736</v>
      </c>
    </row>
    <row r="251" spans="1:5" x14ac:dyDescent="0.3">
      <c r="A251" s="156"/>
      <c r="B251" s="100"/>
      <c r="C251" s="100"/>
      <c r="D251" s="100"/>
      <c r="E251" s="100"/>
    </row>
    <row r="252" spans="1:5" x14ac:dyDescent="0.3">
      <c r="A252" s="156"/>
      <c r="B252" s="50" t="s">
        <v>175</v>
      </c>
      <c r="C252" s="51" t="s">
        <v>2</v>
      </c>
      <c r="D252" s="51" t="s">
        <v>3</v>
      </c>
      <c r="E252" s="51" t="s">
        <v>4</v>
      </c>
    </row>
    <row r="253" spans="1:5" x14ac:dyDescent="0.3">
      <c r="A253" s="156"/>
      <c r="B253" s="94" t="s">
        <v>28</v>
      </c>
      <c r="C253" s="102">
        <f>C255+C254</f>
        <v>20516</v>
      </c>
      <c r="D253" s="102">
        <f>D255+D254</f>
        <v>20516</v>
      </c>
      <c r="E253" s="102">
        <f>E255+E254</f>
        <v>20517</v>
      </c>
    </row>
    <row r="254" spans="1:5" x14ac:dyDescent="0.3">
      <c r="A254" s="156"/>
      <c r="B254" s="103" t="s">
        <v>176</v>
      </c>
      <c r="C254" s="104">
        <v>400000</v>
      </c>
      <c r="D254" s="104">
        <v>400000</v>
      </c>
      <c r="E254" s="104">
        <v>400000</v>
      </c>
    </row>
    <row r="255" spans="1:5" x14ac:dyDescent="0.3">
      <c r="A255" s="156"/>
      <c r="B255" s="31" t="s">
        <v>30</v>
      </c>
      <c r="C255" s="98">
        <v>-379484</v>
      </c>
      <c r="D255" s="98">
        <v>-379484</v>
      </c>
      <c r="E255" s="98">
        <v>-379483</v>
      </c>
    </row>
    <row r="256" spans="1:5" x14ac:dyDescent="0.3">
      <c r="A256" s="156"/>
      <c r="B256" s="100"/>
      <c r="C256" s="100"/>
      <c r="D256" s="100"/>
      <c r="E256" s="100"/>
    </row>
    <row r="257" spans="1:5" x14ac:dyDescent="0.3">
      <c r="A257" s="156"/>
      <c r="B257" s="50" t="s">
        <v>177</v>
      </c>
      <c r="C257" s="51" t="s">
        <v>2</v>
      </c>
      <c r="D257" s="51" t="s">
        <v>3</v>
      </c>
      <c r="E257" s="51" t="s">
        <v>4</v>
      </c>
    </row>
    <row r="258" spans="1:5" x14ac:dyDescent="0.3">
      <c r="A258" s="156"/>
      <c r="B258" s="94" t="s">
        <v>32</v>
      </c>
      <c r="C258" s="105">
        <f>C259</f>
        <v>-1383217</v>
      </c>
      <c r="D258" s="105">
        <f>D259</f>
        <v>-1383217</v>
      </c>
      <c r="E258" s="105">
        <f>E259</f>
        <v>-118547</v>
      </c>
    </row>
    <row r="259" spans="1:5" x14ac:dyDescent="0.3">
      <c r="A259" s="156"/>
      <c r="B259" s="31" t="s">
        <v>33</v>
      </c>
      <c r="C259" s="106">
        <v>-1383217</v>
      </c>
      <c r="D259" s="106">
        <v>-1383217</v>
      </c>
      <c r="E259" s="106">
        <v>-118547</v>
      </c>
    </row>
    <row r="260" spans="1:5" x14ac:dyDescent="0.3">
      <c r="A260" s="156"/>
      <c r="B260" s="164"/>
      <c r="C260" s="165"/>
      <c r="D260" s="165"/>
      <c r="E260" s="1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96F1-7114-4DEC-9582-C6F2DC0DE3F5}">
  <dimension ref="A1:G255"/>
  <sheetViews>
    <sheetView topLeftCell="A23" workbookViewId="0">
      <selection activeCell="G28" sqref="G28"/>
    </sheetView>
  </sheetViews>
  <sheetFormatPr defaultRowHeight="14.4" x14ac:dyDescent="0.3"/>
  <cols>
    <col min="2" max="2" width="41.5546875" customWidth="1"/>
    <col min="3" max="3" width="14.77734375" customWidth="1"/>
    <col min="4" max="4" width="13.44140625" customWidth="1"/>
    <col min="5" max="5" width="14.21875" customWidth="1"/>
  </cols>
  <sheetData>
    <row r="1" spans="1:5" ht="15.6" x14ac:dyDescent="0.3">
      <c r="A1" s="1"/>
      <c r="B1" s="2" t="s">
        <v>194</v>
      </c>
      <c r="C1" s="3"/>
      <c r="D1" s="3"/>
      <c r="E1" s="3"/>
    </row>
    <row r="2" spans="1:5" ht="15" thickBot="1" x14ac:dyDescent="0.35">
      <c r="A2" s="1"/>
      <c r="B2" s="3"/>
      <c r="C2" s="3"/>
      <c r="D2" s="3"/>
      <c r="E2" s="3"/>
    </row>
    <row r="3" spans="1:5" ht="27" x14ac:dyDescent="0.3">
      <c r="A3" s="4"/>
      <c r="B3" s="149" t="s">
        <v>1</v>
      </c>
      <c r="C3" s="6" t="s">
        <v>2</v>
      </c>
      <c r="D3" s="6" t="s">
        <v>3</v>
      </c>
      <c r="E3" s="7" t="s">
        <v>4</v>
      </c>
    </row>
    <row r="4" spans="1:5" x14ac:dyDescent="0.3">
      <c r="A4" s="8" t="s">
        <v>5</v>
      </c>
      <c r="B4" s="150" t="s">
        <v>6</v>
      </c>
      <c r="C4" s="10">
        <f>SUM(C5+C6+C7+C8)</f>
        <v>8516305</v>
      </c>
      <c r="D4" s="10">
        <f>SUM(D5+D6+D7+D8)</f>
        <v>8731444</v>
      </c>
      <c r="E4" s="18">
        <f>SUM(E5+E6+E7+E8)</f>
        <v>9018442</v>
      </c>
    </row>
    <row r="5" spans="1:5" x14ac:dyDescent="0.3">
      <c r="A5" s="13">
        <v>30</v>
      </c>
      <c r="B5" s="32" t="s">
        <v>7</v>
      </c>
      <c r="C5" s="15">
        <v>5401880</v>
      </c>
      <c r="D5" s="15">
        <v>5401880</v>
      </c>
      <c r="E5" s="16">
        <v>5654322</v>
      </c>
    </row>
    <row r="6" spans="1:5" x14ac:dyDescent="0.3">
      <c r="A6" s="13">
        <v>32</v>
      </c>
      <c r="B6" s="32" t="s">
        <v>8</v>
      </c>
      <c r="C6" s="15">
        <v>421950</v>
      </c>
      <c r="D6" s="15">
        <v>542051</v>
      </c>
      <c r="E6" s="16">
        <v>549504</v>
      </c>
    </row>
    <row r="7" spans="1:5" x14ac:dyDescent="0.3">
      <c r="A7" s="13">
        <v>35</v>
      </c>
      <c r="B7" s="32" t="s">
        <v>9</v>
      </c>
      <c r="C7" s="15">
        <v>2677475</v>
      </c>
      <c r="D7" s="15">
        <v>2772513</v>
      </c>
      <c r="E7" s="16">
        <v>2774775</v>
      </c>
    </row>
    <row r="8" spans="1:5" x14ac:dyDescent="0.3">
      <c r="A8" s="13">
        <v>38</v>
      </c>
      <c r="B8" s="32" t="s">
        <v>10</v>
      </c>
      <c r="C8" s="15">
        <v>15000</v>
      </c>
      <c r="D8" s="15">
        <v>15000</v>
      </c>
      <c r="E8" s="16">
        <v>39841</v>
      </c>
    </row>
    <row r="9" spans="1:5" x14ac:dyDescent="0.3">
      <c r="A9" s="17" t="s">
        <v>11</v>
      </c>
      <c r="B9" s="150" t="s">
        <v>12</v>
      </c>
      <c r="C9" s="10">
        <f>SUM(C10:C11)</f>
        <v>8515081</v>
      </c>
      <c r="D9" s="10">
        <f>SUM(D10:D11)</f>
        <v>8834011</v>
      </c>
      <c r="E9" s="10">
        <f>SUM(E10:E11)</f>
        <v>8483450</v>
      </c>
    </row>
    <row r="10" spans="1:5" x14ac:dyDescent="0.3">
      <c r="A10" s="19" t="s">
        <v>13</v>
      </c>
      <c r="B10" s="31" t="s">
        <v>14</v>
      </c>
      <c r="C10" s="21">
        <v>446226</v>
      </c>
      <c r="D10" s="21">
        <v>341011</v>
      </c>
      <c r="E10" s="22">
        <v>330076</v>
      </c>
    </row>
    <row r="11" spans="1:5" x14ac:dyDescent="0.3">
      <c r="A11" s="19" t="s">
        <v>15</v>
      </c>
      <c r="B11" s="31" t="s">
        <v>16</v>
      </c>
      <c r="C11" s="21">
        <v>8068855</v>
      </c>
      <c r="D11" s="21">
        <v>8493000</v>
      </c>
      <c r="E11" s="22">
        <v>8153374</v>
      </c>
    </row>
    <row r="12" spans="1:5" x14ac:dyDescent="0.3">
      <c r="A12" s="23"/>
      <c r="B12" s="151" t="s">
        <v>17</v>
      </c>
      <c r="C12" s="25">
        <f>SUM(C4-C9)</f>
        <v>1224</v>
      </c>
      <c r="D12" s="25">
        <f>SUM(D4-D9)</f>
        <v>-102567</v>
      </c>
      <c r="E12" s="26">
        <f>SUM(E4-E9)</f>
        <v>534992</v>
      </c>
    </row>
    <row r="13" spans="1:5" x14ac:dyDescent="0.3">
      <c r="A13" s="27" t="s">
        <v>18</v>
      </c>
      <c r="B13" s="152" t="s">
        <v>19</v>
      </c>
      <c r="C13" s="29">
        <f>SUM(C14:C20)</f>
        <v>-1967991</v>
      </c>
      <c r="D13" s="29">
        <f>SUM(D14:D20)</f>
        <v>-2104200</v>
      </c>
      <c r="E13" s="29">
        <f>SUM(E14:E20)</f>
        <v>-1414588</v>
      </c>
    </row>
    <row r="14" spans="1:5" x14ac:dyDescent="0.3">
      <c r="A14" s="167">
        <v>38</v>
      </c>
      <c r="B14" s="168" t="s">
        <v>20</v>
      </c>
      <c r="C14" s="169">
        <v>0</v>
      </c>
      <c r="D14" s="169">
        <v>48500</v>
      </c>
      <c r="E14" s="170">
        <v>48500</v>
      </c>
    </row>
    <row r="15" spans="1:5" x14ac:dyDescent="0.3">
      <c r="A15" s="13">
        <v>155</v>
      </c>
      <c r="B15" s="31" t="s">
        <v>21</v>
      </c>
      <c r="C15" s="21">
        <v>-1735308</v>
      </c>
      <c r="D15" s="21">
        <v>-1978017</v>
      </c>
      <c r="E15" s="22">
        <v>-1332728</v>
      </c>
    </row>
    <row r="16" spans="1:5" x14ac:dyDescent="0.3">
      <c r="A16" s="13">
        <v>3502</v>
      </c>
      <c r="B16" s="31" t="s">
        <v>22</v>
      </c>
      <c r="C16" s="21">
        <v>47000</v>
      </c>
      <c r="D16" s="21">
        <v>47000</v>
      </c>
      <c r="E16" s="22">
        <v>21318</v>
      </c>
    </row>
    <row r="17" spans="1:7" x14ac:dyDescent="0.3">
      <c r="A17" s="13">
        <v>4502</v>
      </c>
      <c r="B17" s="31" t="s">
        <v>23</v>
      </c>
      <c r="C17" s="21">
        <v>-174000</v>
      </c>
      <c r="D17" s="21">
        <v>-94000</v>
      </c>
      <c r="E17" s="22">
        <v>-42636</v>
      </c>
    </row>
    <row r="18" spans="1:7" x14ac:dyDescent="0.3">
      <c r="A18" s="13">
        <v>151</v>
      </c>
      <c r="B18" s="31" t="s">
        <v>24</v>
      </c>
      <c r="C18" s="21">
        <v>0</v>
      </c>
      <c r="D18" s="21">
        <v>0</v>
      </c>
      <c r="E18" s="22"/>
    </row>
    <row r="19" spans="1:7" x14ac:dyDescent="0.3">
      <c r="A19" s="13">
        <v>65</v>
      </c>
      <c r="B19" s="31" t="s">
        <v>195</v>
      </c>
      <c r="C19" s="21">
        <v>0</v>
      </c>
      <c r="D19" s="21">
        <v>0</v>
      </c>
      <c r="E19" s="22">
        <v>16607</v>
      </c>
    </row>
    <row r="20" spans="1:7" x14ac:dyDescent="0.3">
      <c r="A20" s="13">
        <v>65</v>
      </c>
      <c r="B20" s="31" t="s">
        <v>196</v>
      </c>
      <c r="C20" s="21">
        <v>-105683</v>
      </c>
      <c r="D20" s="21">
        <v>-127683</v>
      </c>
      <c r="E20" s="22">
        <v>-125649</v>
      </c>
    </row>
    <row r="21" spans="1:7" x14ac:dyDescent="0.3">
      <c r="A21" s="23"/>
      <c r="B21" s="151" t="s">
        <v>26</v>
      </c>
      <c r="C21" s="171">
        <f>SUM(C12:C13)</f>
        <v>-1966767</v>
      </c>
      <c r="D21" s="25">
        <f>SUM(D12:D13)</f>
        <v>-2206767</v>
      </c>
      <c r="E21" s="26">
        <f>SUM(E12:E13)</f>
        <v>-879596</v>
      </c>
    </row>
    <row r="22" spans="1:7" x14ac:dyDescent="0.3">
      <c r="A22" s="27" t="s">
        <v>27</v>
      </c>
      <c r="B22" s="152" t="s">
        <v>28</v>
      </c>
      <c r="C22" s="172">
        <f>SUM(C23:C24)</f>
        <v>778039</v>
      </c>
      <c r="D22" s="29">
        <f>SUM(D23:D24)</f>
        <v>1018039</v>
      </c>
      <c r="E22" s="30">
        <f>SUM(E23:E24)</f>
        <v>1018039</v>
      </c>
    </row>
    <row r="23" spans="1:7" x14ac:dyDescent="0.3">
      <c r="A23" s="13">
        <v>205</v>
      </c>
      <c r="B23" s="31" t="s">
        <v>29</v>
      </c>
      <c r="C23" s="173">
        <v>1200000</v>
      </c>
      <c r="D23" s="21">
        <v>1440000</v>
      </c>
      <c r="E23" s="22">
        <v>1440000</v>
      </c>
    </row>
    <row r="24" spans="1:7" x14ac:dyDescent="0.3">
      <c r="A24" s="13">
        <v>2081</v>
      </c>
      <c r="B24" s="31" t="s">
        <v>30</v>
      </c>
      <c r="C24" s="173">
        <v>-421961</v>
      </c>
      <c r="D24" s="21">
        <v>-421961</v>
      </c>
      <c r="E24" s="22">
        <v>-421961</v>
      </c>
    </row>
    <row r="25" spans="1:7" x14ac:dyDescent="0.3">
      <c r="A25" s="27" t="s">
        <v>31</v>
      </c>
      <c r="B25" s="152" t="s">
        <v>32</v>
      </c>
      <c r="C25" s="172">
        <f>SUM(C26)</f>
        <v>-1188728</v>
      </c>
      <c r="D25" s="29">
        <f>SUM(D26)</f>
        <v>-1188728</v>
      </c>
      <c r="E25" s="29">
        <f>SUM(E26)</f>
        <v>295866</v>
      </c>
    </row>
    <row r="26" spans="1:7" x14ac:dyDescent="0.3">
      <c r="A26" s="13">
        <v>1001</v>
      </c>
      <c r="B26" s="32" t="s">
        <v>33</v>
      </c>
      <c r="C26" s="174">
        <v>-1188728</v>
      </c>
      <c r="D26" s="29">
        <v>-1188728</v>
      </c>
      <c r="E26" s="30">
        <v>295866</v>
      </c>
    </row>
    <row r="27" spans="1:7" ht="40.799999999999997" customHeight="1" thickBot="1" x14ac:dyDescent="0.35">
      <c r="A27" s="35"/>
      <c r="B27" s="154" t="s">
        <v>34</v>
      </c>
      <c r="C27" s="175">
        <v>0</v>
      </c>
      <c r="D27" s="37">
        <v>0</v>
      </c>
      <c r="E27" s="38">
        <v>157423</v>
      </c>
    </row>
    <row r="28" spans="1:7" ht="15" thickBot="1" x14ac:dyDescent="0.35">
      <c r="A28" s="43"/>
      <c r="B28" s="155" t="s">
        <v>35</v>
      </c>
      <c r="C28" s="176">
        <f>SUM(C4+C16+J17+C23-C26+C27)</f>
        <v>10952033</v>
      </c>
      <c r="D28" s="45">
        <f>SUM(D4+D16+K17+D23-D26+D27+D14)</f>
        <v>11455672</v>
      </c>
      <c r="E28" s="45">
        <f>SUM(E4+E16+L17+E23-E26+E27+E14+E19)</f>
        <v>10406424</v>
      </c>
      <c r="G28" s="291"/>
    </row>
    <row r="29" spans="1:7" x14ac:dyDescent="0.3">
      <c r="A29" s="156"/>
      <c r="B29" s="156"/>
      <c r="C29" s="177">
        <f>SUM(C9-C15-C17-C24-C20)</f>
        <v>10952033</v>
      </c>
      <c r="D29" s="47">
        <f>SUM(D9-D15-D17-D24-D20)</f>
        <v>11455672</v>
      </c>
      <c r="E29" s="47">
        <f>SUM(E9-E15-E17-E24-E20-E18)</f>
        <v>10406424</v>
      </c>
    </row>
    <row r="30" spans="1:7" x14ac:dyDescent="0.3">
      <c r="A30" s="157"/>
      <c r="B30" s="158"/>
      <c r="C30" s="158"/>
      <c r="D30" s="158"/>
      <c r="E30" s="158"/>
    </row>
    <row r="31" spans="1:7" ht="27" x14ac:dyDescent="0.3">
      <c r="A31" s="49" t="s">
        <v>5</v>
      </c>
      <c r="B31" s="50" t="s">
        <v>36</v>
      </c>
      <c r="C31" s="51" t="s">
        <v>2</v>
      </c>
      <c r="D31" s="51" t="s">
        <v>3</v>
      </c>
      <c r="E31" s="51" t="s">
        <v>4</v>
      </c>
    </row>
    <row r="32" spans="1:7" x14ac:dyDescent="0.3">
      <c r="A32" s="152">
        <v>3</v>
      </c>
      <c r="B32" s="191" t="s">
        <v>37</v>
      </c>
      <c r="C32" s="112">
        <f>C33+C36+C43+C70</f>
        <v>8516305</v>
      </c>
      <c r="D32" s="52">
        <f>D33+D36+D43+D70</f>
        <v>8731444</v>
      </c>
      <c r="E32" s="52">
        <f>E33+E36+E43+E70</f>
        <v>9018442</v>
      </c>
    </row>
    <row r="33" spans="1:5" ht="15" customHeight="1" x14ac:dyDescent="0.3">
      <c r="A33" s="53">
        <v>30</v>
      </c>
      <c r="B33" s="54" t="s">
        <v>38</v>
      </c>
      <c r="C33" s="113">
        <f>C34+C35</f>
        <v>5401880</v>
      </c>
      <c r="D33" s="113">
        <f>D34+D35</f>
        <v>5401880</v>
      </c>
      <c r="E33" s="113">
        <f>E34+E35</f>
        <v>5654322</v>
      </c>
    </row>
    <row r="34" spans="1:5" ht="15" customHeight="1" x14ac:dyDescent="0.3">
      <c r="A34" s="31">
        <v>3000</v>
      </c>
      <c r="B34" s="56" t="s">
        <v>39</v>
      </c>
      <c r="C34" s="98">
        <v>5281880</v>
      </c>
      <c r="D34" s="98">
        <v>5281880</v>
      </c>
      <c r="E34" s="116">
        <v>5532804</v>
      </c>
    </row>
    <row r="35" spans="1:5" ht="15" customHeight="1" x14ac:dyDescent="0.3">
      <c r="A35" s="31">
        <v>3030</v>
      </c>
      <c r="B35" s="56" t="s">
        <v>40</v>
      </c>
      <c r="C35" s="98">
        <v>120000</v>
      </c>
      <c r="D35" s="98">
        <v>120000</v>
      </c>
      <c r="E35" s="116">
        <v>121518</v>
      </c>
    </row>
    <row r="36" spans="1:5" ht="15" customHeight="1" x14ac:dyDescent="0.3">
      <c r="A36" s="53">
        <v>32</v>
      </c>
      <c r="B36" s="54" t="s">
        <v>41</v>
      </c>
      <c r="C36" s="113">
        <f>C37+C38+C39+C40+C41+C42</f>
        <v>421950</v>
      </c>
      <c r="D36" s="113">
        <f>D37+D38+D39+D40+D41+D42</f>
        <v>542051</v>
      </c>
      <c r="E36" s="113">
        <f>E37+E38+E39+E40+E41+E42</f>
        <v>549504</v>
      </c>
    </row>
    <row r="37" spans="1:5" ht="15" customHeight="1" x14ac:dyDescent="0.3">
      <c r="A37" s="31">
        <v>320</v>
      </c>
      <c r="B37" s="56" t="s">
        <v>42</v>
      </c>
      <c r="C37" s="98">
        <v>9000</v>
      </c>
      <c r="D37" s="98">
        <v>9000</v>
      </c>
      <c r="E37" s="116">
        <v>20190</v>
      </c>
    </row>
    <row r="38" spans="1:5" ht="15" customHeight="1" x14ac:dyDescent="0.3">
      <c r="A38" s="31">
        <v>3220</v>
      </c>
      <c r="B38" s="56" t="s">
        <v>43</v>
      </c>
      <c r="C38" s="98">
        <v>286623</v>
      </c>
      <c r="D38" s="98">
        <v>398893</v>
      </c>
      <c r="E38" s="116">
        <v>381704</v>
      </c>
    </row>
    <row r="39" spans="1:5" ht="15" customHeight="1" x14ac:dyDescent="0.3">
      <c r="A39" s="31">
        <v>3221</v>
      </c>
      <c r="B39" s="56" t="s">
        <v>44</v>
      </c>
      <c r="C39" s="98">
        <v>1747</v>
      </c>
      <c r="D39" s="98">
        <v>4712</v>
      </c>
      <c r="E39" s="116">
        <v>5015</v>
      </c>
    </row>
    <row r="40" spans="1:5" ht="15" customHeight="1" x14ac:dyDescent="0.3">
      <c r="A40" s="31">
        <v>3222</v>
      </c>
      <c r="B40" s="56" t="s">
        <v>45</v>
      </c>
      <c r="C40" s="98">
        <v>88000</v>
      </c>
      <c r="D40" s="98">
        <v>92746</v>
      </c>
      <c r="E40" s="116">
        <v>112980</v>
      </c>
    </row>
    <row r="41" spans="1:5" ht="15" customHeight="1" x14ac:dyDescent="0.3">
      <c r="A41" s="31">
        <v>3224</v>
      </c>
      <c r="B41" s="56" t="s">
        <v>46</v>
      </c>
      <c r="C41" s="98">
        <v>640</v>
      </c>
      <c r="D41" s="98">
        <v>760</v>
      </c>
      <c r="E41" s="116">
        <v>720</v>
      </c>
    </row>
    <row r="42" spans="1:5" ht="15" customHeight="1" x14ac:dyDescent="0.3">
      <c r="A42" s="31">
        <v>3233</v>
      </c>
      <c r="B42" s="56" t="s">
        <v>47</v>
      </c>
      <c r="C42" s="98">
        <v>35940</v>
      </c>
      <c r="D42" s="98">
        <v>35940</v>
      </c>
      <c r="E42" s="116">
        <v>28895</v>
      </c>
    </row>
    <row r="43" spans="1:5" ht="15" customHeight="1" x14ac:dyDescent="0.3">
      <c r="A43" s="53">
        <v>35</v>
      </c>
      <c r="B43" s="54" t="s">
        <v>50</v>
      </c>
      <c r="C43" s="113">
        <f>C44+C55</f>
        <v>2677475</v>
      </c>
      <c r="D43" s="113">
        <f>D44+D55</f>
        <v>2772513</v>
      </c>
      <c r="E43" s="113">
        <f>E44+E55</f>
        <v>2774776</v>
      </c>
    </row>
    <row r="44" spans="1:5" ht="15" customHeight="1" x14ac:dyDescent="0.3">
      <c r="A44" s="59">
        <v>3500</v>
      </c>
      <c r="B44" s="60" t="s">
        <v>51</v>
      </c>
      <c r="C44" s="114">
        <f>C45+C47+C48+C49+C50+C51+C53+C54+C52+C46</f>
        <v>44973</v>
      </c>
      <c r="D44" s="114">
        <f>D45+D47+D48+D49+D50+D51+D53+D54+D52+D46</f>
        <v>111628</v>
      </c>
      <c r="E44" s="114">
        <f>E45+E47+E48+E49+E50+E51+E53+E54+E52+E46</f>
        <v>113891</v>
      </c>
    </row>
    <row r="45" spans="1:5" ht="15" customHeight="1" x14ac:dyDescent="0.3">
      <c r="A45" s="62">
        <v>35000002</v>
      </c>
      <c r="B45" s="56" t="s">
        <v>52</v>
      </c>
      <c r="C45" s="98">
        <v>0</v>
      </c>
      <c r="D45" s="98">
        <v>11910</v>
      </c>
      <c r="E45" s="116">
        <v>11910</v>
      </c>
    </row>
    <row r="46" spans="1:5" ht="15" customHeight="1" x14ac:dyDescent="0.3">
      <c r="A46" s="62">
        <v>35000002</v>
      </c>
      <c r="B46" s="56" t="s">
        <v>197</v>
      </c>
      <c r="C46" s="98">
        <v>0</v>
      </c>
      <c r="D46" s="98">
        <v>200</v>
      </c>
      <c r="E46" s="116">
        <v>200</v>
      </c>
    </row>
    <row r="47" spans="1:5" ht="15" customHeight="1" x14ac:dyDescent="0.3">
      <c r="A47" s="31">
        <v>35000006</v>
      </c>
      <c r="B47" s="56" t="s">
        <v>53</v>
      </c>
      <c r="C47" s="98">
        <v>8272</v>
      </c>
      <c r="D47" s="98">
        <v>14929</v>
      </c>
      <c r="E47" s="116">
        <v>14929</v>
      </c>
    </row>
    <row r="48" spans="1:5" ht="15" customHeight="1" x14ac:dyDescent="0.3">
      <c r="A48" s="31">
        <v>35000008</v>
      </c>
      <c r="B48" s="56" t="s">
        <v>54</v>
      </c>
      <c r="C48" s="98">
        <v>127</v>
      </c>
      <c r="D48" s="98">
        <v>24988</v>
      </c>
      <c r="E48" s="116">
        <v>34551</v>
      </c>
    </row>
    <row r="49" spans="1:5" ht="15" customHeight="1" x14ac:dyDescent="0.3">
      <c r="A49" s="31">
        <v>35000009</v>
      </c>
      <c r="B49" s="56" t="s">
        <v>55</v>
      </c>
      <c r="C49" s="98">
        <v>16280</v>
      </c>
      <c r="D49" s="98">
        <v>16280</v>
      </c>
      <c r="E49" s="116">
        <v>7955</v>
      </c>
    </row>
    <row r="50" spans="1:5" ht="15" customHeight="1" x14ac:dyDescent="0.3">
      <c r="A50" s="31">
        <v>35000010</v>
      </c>
      <c r="B50" s="56" t="s">
        <v>56</v>
      </c>
      <c r="C50" s="98">
        <v>0</v>
      </c>
      <c r="D50" s="98">
        <v>10000</v>
      </c>
      <c r="E50" s="116">
        <v>10000</v>
      </c>
    </row>
    <row r="51" spans="1:5" ht="15" customHeight="1" x14ac:dyDescent="0.3">
      <c r="A51" s="31">
        <v>35000011</v>
      </c>
      <c r="B51" s="56" t="s">
        <v>57</v>
      </c>
      <c r="C51" s="98">
        <v>0</v>
      </c>
      <c r="D51" s="98">
        <v>750</v>
      </c>
      <c r="E51" s="116">
        <v>750</v>
      </c>
    </row>
    <row r="52" spans="1:5" ht="15" customHeight="1" x14ac:dyDescent="0.3">
      <c r="A52" s="31">
        <v>350002</v>
      </c>
      <c r="B52" s="56" t="s">
        <v>180</v>
      </c>
      <c r="C52" s="98">
        <v>14900</v>
      </c>
      <c r="D52" s="98">
        <v>18011</v>
      </c>
      <c r="E52" s="116">
        <v>18445</v>
      </c>
    </row>
    <row r="53" spans="1:5" ht="15" customHeight="1" x14ac:dyDescent="0.3">
      <c r="A53" s="31">
        <v>350003</v>
      </c>
      <c r="B53" s="56" t="s">
        <v>186</v>
      </c>
      <c r="C53" s="98">
        <v>0</v>
      </c>
      <c r="D53" s="98">
        <v>400</v>
      </c>
      <c r="E53" s="116">
        <v>8519</v>
      </c>
    </row>
    <row r="54" spans="1:5" ht="15" customHeight="1" x14ac:dyDescent="0.3">
      <c r="A54" s="31">
        <v>35008</v>
      </c>
      <c r="B54" s="56" t="s">
        <v>59</v>
      </c>
      <c r="C54" s="98">
        <v>5394</v>
      </c>
      <c r="D54" s="98">
        <v>14160</v>
      </c>
      <c r="E54" s="116">
        <v>6632</v>
      </c>
    </row>
    <row r="55" spans="1:5" ht="15" customHeight="1" x14ac:dyDescent="0.3">
      <c r="A55" s="59">
        <v>352</v>
      </c>
      <c r="B55" s="60" t="s">
        <v>60</v>
      </c>
      <c r="C55" s="115">
        <f>C56+C57</f>
        <v>2632502</v>
      </c>
      <c r="D55" s="115">
        <f>D56+D57</f>
        <v>2660885</v>
      </c>
      <c r="E55" s="115">
        <f>E56+E57</f>
        <v>2660885</v>
      </c>
    </row>
    <row r="56" spans="1:5" ht="15" customHeight="1" x14ac:dyDescent="0.3">
      <c r="A56" s="31">
        <v>3520017</v>
      </c>
      <c r="B56" s="56" t="s">
        <v>61</v>
      </c>
      <c r="C56" s="98">
        <v>630490</v>
      </c>
      <c r="D56" s="98">
        <v>631146</v>
      </c>
      <c r="E56" s="116">
        <v>631146</v>
      </c>
    </row>
    <row r="57" spans="1:5" ht="15" customHeight="1" x14ac:dyDescent="0.3">
      <c r="A57" s="31">
        <v>3520117</v>
      </c>
      <c r="B57" s="56" t="s">
        <v>62</v>
      </c>
      <c r="C57" s="116">
        <f>C58+C59+C60+C61+C62+C63+C64+C65+C66+C67+C68</f>
        <v>2002012</v>
      </c>
      <c r="D57" s="116">
        <f>D58+D59+D60+D61+D62+D63+D64+D65+D66+D67+D68+D69</f>
        <v>2029739</v>
      </c>
      <c r="E57" s="116">
        <f>E58+E59+E60+E61+E62+E63+E64+E65+E66+E67+E68+E69</f>
        <v>2029739</v>
      </c>
    </row>
    <row r="58" spans="1:5" ht="15" customHeight="1" x14ac:dyDescent="0.3">
      <c r="A58" s="31"/>
      <c r="B58" s="56" t="s">
        <v>63</v>
      </c>
      <c r="C58" s="98">
        <v>1382797</v>
      </c>
      <c r="D58" s="98">
        <v>1382797</v>
      </c>
      <c r="E58" s="116">
        <v>1382797</v>
      </c>
    </row>
    <row r="59" spans="1:5" ht="15" customHeight="1" x14ac:dyDescent="0.3">
      <c r="A59" s="31"/>
      <c r="B59" s="56" t="s">
        <v>64</v>
      </c>
      <c r="C59" s="98">
        <v>84700</v>
      </c>
      <c r="D59" s="98">
        <v>84700</v>
      </c>
      <c r="E59" s="116">
        <v>84700</v>
      </c>
    </row>
    <row r="60" spans="1:5" ht="15" customHeight="1" x14ac:dyDescent="0.3">
      <c r="A60" s="31"/>
      <c r="B60" s="56" t="s">
        <v>65</v>
      </c>
      <c r="C60" s="98">
        <v>20688</v>
      </c>
      <c r="D60" s="98">
        <v>21340</v>
      </c>
      <c r="E60" s="116">
        <v>21340</v>
      </c>
    </row>
    <row r="61" spans="1:5" ht="15" customHeight="1" x14ac:dyDescent="0.3">
      <c r="A61" s="31"/>
      <c r="B61" s="56" t="s">
        <v>66</v>
      </c>
      <c r="C61" s="98">
        <v>265</v>
      </c>
      <c r="D61" s="98">
        <v>205</v>
      </c>
      <c r="E61" s="116">
        <v>205</v>
      </c>
    </row>
    <row r="62" spans="1:5" ht="15" customHeight="1" x14ac:dyDescent="0.3">
      <c r="A62" s="31"/>
      <c r="B62" s="56" t="s">
        <v>67</v>
      </c>
      <c r="C62" s="98">
        <v>159125</v>
      </c>
      <c r="D62" s="98">
        <v>164954</v>
      </c>
      <c r="E62" s="116">
        <v>164954</v>
      </c>
    </row>
    <row r="63" spans="1:5" ht="15" customHeight="1" x14ac:dyDescent="0.3">
      <c r="A63" s="31"/>
      <c r="B63" s="56" t="s">
        <v>68</v>
      </c>
      <c r="C63" s="98">
        <v>13115</v>
      </c>
      <c r="D63" s="98">
        <v>13115</v>
      </c>
      <c r="E63" s="116">
        <v>13115</v>
      </c>
    </row>
    <row r="64" spans="1:5" ht="15" customHeight="1" x14ac:dyDescent="0.3">
      <c r="A64" s="31"/>
      <c r="B64" s="56" t="s">
        <v>69</v>
      </c>
      <c r="C64" s="98">
        <v>57929</v>
      </c>
      <c r="D64" s="98">
        <v>57457</v>
      </c>
      <c r="E64" s="116">
        <v>57457</v>
      </c>
    </row>
    <row r="65" spans="1:5" ht="15" customHeight="1" x14ac:dyDescent="0.3">
      <c r="A65" s="31"/>
      <c r="B65" s="56" t="s">
        <v>70</v>
      </c>
      <c r="C65" s="98">
        <v>56865</v>
      </c>
      <c r="D65" s="98">
        <v>57474</v>
      </c>
      <c r="E65" s="116">
        <v>57474</v>
      </c>
    </row>
    <row r="66" spans="1:5" ht="15" customHeight="1" x14ac:dyDescent="0.3">
      <c r="A66" s="31"/>
      <c r="B66" s="56" t="s">
        <v>71</v>
      </c>
      <c r="C66" s="98">
        <v>12271</v>
      </c>
      <c r="D66" s="98">
        <v>12658</v>
      </c>
      <c r="E66" s="116">
        <v>12658</v>
      </c>
    </row>
    <row r="67" spans="1:5" ht="15" customHeight="1" x14ac:dyDescent="0.3">
      <c r="A67" s="31"/>
      <c r="B67" s="56" t="s">
        <v>72</v>
      </c>
      <c r="C67" s="98">
        <v>111860</v>
      </c>
      <c r="D67" s="98">
        <v>119617</v>
      </c>
      <c r="E67" s="116">
        <v>119617</v>
      </c>
    </row>
    <row r="68" spans="1:5" ht="15" customHeight="1" x14ac:dyDescent="0.3">
      <c r="A68" s="31"/>
      <c r="B68" s="56" t="s">
        <v>198</v>
      </c>
      <c r="C68" s="98">
        <v>102397</v>
      </c>
      <c r="D68" s="98">
        <v>102397</v>
      </c>
      <c r="E68" s="116">
        <v>102397</v>
      </c>
    </row>
    <row r="69" spans="1:5" ht="15" customHeight="1" x14ac:dyDescent="0.3">
      <c r="A69" s="31"/>
      <c r="B69" s="56" t="s">
        <v>73</v>
      </c>
      <c r="C69" s="98">
        <v>0</v>
      </c>
      <c r="D69" s="98">
        <v>13025</v>
      </c>
      <c r="E69" s="116">
        <v>13025</v>
      </c>
    </row>
    <row r="70" spans="1:5" ht="15" customHeight="1" x14ac:dyDescent="0.3">
      <c r="A70" s="53">
        <v>38</v>
      </c>
      <c r="B70" s="54" t="s">
        <v>74</v>
      </c>
      <c r="C70" s="113">
        <f>C71+C72</f>
        <v>15000</v>
      </c>
      <c r="D70" s="113">
        <f>D71+D72</f>
        <v>15000</v>
      </c>
      <c r="E70" s="113">
        <f>E71+E72</f>
        <v>39840</v>
      </c>
    </row>
    <row r="71" spans="1:5" ht="15" customHeight="1" x14ac:dyDescent="0.3">
      <c r="A71" s="31">
        <v>382510</v>
      </c>
      <c r="B71" s="56" t="s">
        <v>75</v>
      </c>
      <c r="C71" s="98">
        <v>10000</v>
      </c>
      <c r="D71" s="98">
        <v>10000</v>
      </c>
      <c r="E71" s="116">
        <v>32117</v>
      </c>
    </row>
    <row r="72" spans="1:5" ht="15" customHeight="1" x14ac:dyDescent="0.3">
      <c r="A72" s="31">
        <v>382540</v>
      </c>
      <c r="B72" s="65" t="s">
        <v>76</v>
      </c>
      <c r="C72" s="117">
        <v>5000</v>
      </c>
      <c r="D72" s="117">
        <v>5000</v>
      </c>
      <c r="E72" s="159">
        <v>7723</v>
      </c>
    </row>
    <row r="73" spans="1:5" ht="15" customHeight="1" x14ac:dyDescent="0.3">
      <c r="A73" s="156"/>
      <c r="B73" s="160"/>
      <c r="C73" s="69"/>
      <c r="D73" s="69"/>
      <c r="E73" s="69"/>
    </row>
    <row r="74" spans="1:5" ht="15" customHeight="1" x14ac:dyDescent="0.3">
      <c r="A74" s="49" t="s">
        <v>11</v>
      </c>
      <c r="B74" s="50" t="s">
        <v>77</v>
      </c>
      <c r="C74" s="51" t="s">
        <v>2</v>
      </c>
      <c r="D74" s="51" t="s">
        <v>3</v>
      </c>
      <c r="E74" s="51" t="s">
        <v>4</v>
      </c>
    </row>
    <row r="75" spans="1:5" ht="15" customHeight="1" x14ac:dyDescent="0.3">
      <c r="A75" s="107"/>
      <c r="B75" s="108" t="s">
        <v>78</v>
      </c>
      <c r="C75" s="70">
        <f>C79+C101+C110+C115+C129+C134+C167+C193+C94</f>
        <v>8515081</v>
      </c>
      <c r="D75" s="70">
        <f>D79+D94+D101+D110+D115+D129+D134+D167+D193</f>
        <v>8834011</v>
      </c>
      <c r="E75" s="70">
        <f>E79+E94+E101+E110+E115+E129+E134+E167+E193</f>
        <v>8483450</v>
      </c>
    </row>
    <row r="76" spans="1:5" ht="15" customHeight="1" x14ac:dyDescent="0.3">
      <c r="A76" s="109"/>
      <c r="B76" s="110" t="s">
        <v>79</v>
      </c>
      <c r="C76" s="71">
        <f>C77+C78</f>
        <v>8515081</v>
      </c>
      <c r="D76" s="71">
        <f>D77+D78</f>
        <v>8834011</v>
      </c>
      <c r="E76" s="71">
        <f>E77+E78</f>
        <v>8483450</v>
      </c>
    </row>
    <row r="77" spans="1:5" ht="15" customHeight="1" x14ac:dyDescent="0.3">
      <c r="A77" s="96"/>
      <c r="B77" s="111" t="s">
        <v>14</v>
      </c>
      <c r="C77" s="72">
        <f>C91+C138+C147+C161+C166+C187+C195+C198+C201+C219+C156+C98+C214+C212+C140+C88+C164+C205</f>
        <v>446226</v>
      </c>
      <c r="D77" s="72">
        <f>D91+D138+D147+D161+D166+D187+D195+D198+D201+D219+D156+D98+D214+D140+D88+D164+D205+D117+D142+D83</f>
        <v>341011</v>
      </c>
      <c r="E77" s="72">
        <f>E91+E138+E147+E161+E166+E187+E195+E198+E201+E219+E156+E98+E214+E140+E88+E164+E205+E117+E142+E83</f>
        <v>330076</v>
      </c>
    </row>
    <row r="78" spans="1:5" ht="15" customHeight="1" x14ac:dyDescent="0.3">
      <c r="A78" s="96"/>
      <c r="B78" s="111" t="s">
        <v>16</v>
      </c>
      <c r="C78" s="72">
        <f>C81+C84+C86+C89+C96+C103+C107+C109+C112+C114+C118+C120+C122+C124+C126+C128+C131+C136+C143+C145+C150+C152+C154+C157+C159+C162+C170+C172+C174+C176+C181+C183+C185+C190+C192+C206+C208+C210+C215+C220+C224+C199+C148+C179+C133+C100+C104+C217+C222+C93+C202+C188</f>
        <v>8068855</v>
      </c>
      <c r="D78" s="72">
        <f>D81+D84+D86+D89+D96+D103+D107+D109+D112+D114+D118+D120+D122+D124+D126+D128+D131+D136+D143+D145+D150+D152+D154+D157+D159+D162+D170+D172+D174+D176+D181+D183+D185+D190+D192+D206+D208+D210+D215+D220+D224+D199+D148+D179+D133+D100+D104+D217+D222+D93+D202+D188+D212+D196</f>
        <v>8493000</v>
      </c>
      <c r="E78" s="72">
        <f>E81+E84+E86+E89+E96+E103+E107+E109+E112+E114+E118+E120+E122+E124+E126+E128+E131+E136+E143+E145+E150+E152+E154+E157+E159+E162+E170+E172+E174+E176+E181+E183+E185+E190+E192+E206+E208+E210+E215+E220+E224+E199+E148+E179+E133+E100+E104+E217+E222+E93+E202+E188+E212+E196</f>
        <v>8153374</v>
      </c>
    </row>
    <row r="79" spans="1:5" ht="15" customHeight="1" x14ac:dyDescent="0.3">
      <c r="A79" s="73" t="s">
        <v>80</v>
      </c>
      <c r="B79" s="74" t="s">
        <v>81</v>
      </c>
      <c r="C79" s="178">
        <f>C80+C82+C85+C87+C90+C92</f>
        <v>631923</v>
      </c>
      <c r="D79" s="75">
        <f>D80+D82+D87+D90+D85+D92</f>
        <v>601753</v>
      </c>
      <c r="E79" s="75">
        <f>E80+E82+E87+E90+E85+E92</f>
        <v>513422</v>
      </c>
    </row>
    <row r="80" spans="1:5" ht="15" customHeight="1" x14ac:dyDescent="0.3">
      <c r="A80" s="76"/>
      <c r="B80" s="56" t="s">
        <v>82</v>
      </c>
      <c r="C80" s="77">
        <f>C81</f>
        <v>40000</v>
      </c>
      <c r="D80" s="77">
        <f>D81</f>
        <v>40000</v>
      </c>
      <c r="E80" s="77">
        <f>E81</f>
        <v>30020</v>
      </c>
    </row>
    <row r="81" spans="1:5" ht="15" customHeight="1" x14ac:dyDescent="0.3">
      <c r="A81" s="31"/>
      <c r="B81" s="65" t="s">
        <v>16</v>
      </c>
      <c r="C81" s="78">
        <v>40000</v>
      </c>
      <c r="D81" s="78">
        <v>40000</v>
      </c>
      <c r="E81" s="78">
        <v>30020</v>
      </c>
    </row>
    <row r="82" spans="1:5" ht="15" customHeight="1" x14ac:dyDescent="0.3">
      <c r="A82" s="76"/>
      <c r="B82" s="56" t="s">
        <v>83</v>
      </c>
      <c r="C82" s="77">
        <f>C84+C83</f>
        <v>345607</v>
      </c>
      <c r="D82" s="77">
        <f>D84+D83</f>
        <v>345607</v>
      </c>
      <c r="E82" s="77">
        <f>E84+E83</f>
        <v>327057</v>
      </c>
    </row>
    <row r="83" spans="1:5" ht="15" customHeight="1" x14ac:dyDescent="0.3">
      <c r="A83" s="76"/>
      <c r="B83" s="65" t="s">
        <v>14</v>
      </c>
      <c r="C83" s="77">
        <v>0</v>
      </c>
      <c r="D83" s="77">
        <v>1900</v>
      </c>
      <c r="E83" s="77">
        <v>1900</v>
      </c>
    </row>
    <row r="84" spans="1:5" ht="15" customHeight="1" x14ac:dyDescent="0.3">
      <c r="A84" s="31"/>
      <c r="B84" s="65" t="s">
        <v>16</v>
      </c>
      <c r="C84" s="78">
        <v>345607</v>
      </c>
      <c r="D84" s="78">
        <v>343707</v>
      </c>
      <c r="E84" s="78">
        <v>325157</v>
      </c>
    </row>
    <row r="85" spans="1:5" ht="15" customHeight="1" x14ac:dyDescent="0.3">
      <c r="A85" s="76"/>
      <c r="B85" s="56" t="s">
        <v>84</v>
      </c>
      <c r="C85" s="77">
        <f>C86</f>
        <v>80000</v>
      </c>
      <c r="D85" s="77">
        <f>D86</f>
        <v>49830</v>
      </c>
      <c r="E85" s="77">
        <f>E86</f>
        <v>0</v>
      </c>
    </row>
    <row r="86" spans="1:5" ht="15" customHeight="1" x14ac:dyDescent="0.3">
      <c r="A86" s="31"/>
      <c r="B86" s="56" t="s">
        <v>16</v>
      </c>
      <c r="C86" s="77">
        <v>80000</v>
      </c>
      <c r="D86" s="77">
        <v>49830</v>
      </c>
      <c r="E86" s="77"/>
    </row>
    <row r="87" spans="1:5" ht="15" customHeight="1" x14ac:dyDescent="0.3">
      <c r="A87" s="76"/>
      <c r="B87" s="56" t="s">
        <v>85</v>
      </c>
      <c r="C87" s="77">
        <f>C89+C88</f>
        <v>121509</v>
      </c>
      <c r="D87" s="77">
        <f>D89+D88</f>
        <v>121509</v>
      </c>
      <c r="E87" s="77">
        <f>E89+E88</f>
        <v>111438</v>
      </c>
    </row>
    <row r="88" spans="1:5" ht="15" customHeight="1" x14ac:dyDescent="0.3">
      <c r="A88" s="76"/>
      <c r="B88" s="65" t="s">
        <v>14</v>
      </c>
      <c r="C88" s="77">
        <v>0</v>
      </c>
      <c r="D88" s="77">
        <v>2780</v>
      </c>
      <c r="E88" s="77">
        <v>2780</v>
      </c>
    </row>
    <row r="89" spans="1:5" ht="15" customHeight="1" x14ac:dyDescent="0.3">
      <c r="A89" s="31"/>
      <c r="B89" s="65" t="s">
        <v>16</v>
      </c>
      <c r="C89" s="78">
        <v>121509</v>
      </c>
      <c r="D89" s="78">
        <v>118729</v>
      </c>
      <c r="E89" s="78">
        <v>108658</v>
      </c>
    </row>
    <row r="90" spans="1:5" ht="15" customHeight="1" x14ac:dyDescent="0.3">
      <c r="A90" s="76"/>
      <c r="B90" s="56" t="s">
        <v>86</v>
      </c>
      <c r="C90" s="77">
        <f>C91</f>
        <v>36852</v>
      </c>
      <c r="D90" s="77">
        <f>D91</f>
        <v>36852</v>
      </c>
      <c r="E90" s="77">
        <f>E91</f>
        <v>36952</v>
      </c>
    </row>
    <row r="91" spans="1:5" ht="15" customHeight="1" x14ac:dyDescent="0.3">
      <c r="A91" s="31"/>
      <c r="B91" s="65" t="s">
        <v>14</v>
      </c>
      <c r="C91" s="78">
        <v>36852</v>
      </c>
      <c r="D91" s="78">
        <v>36852</v>
      </c>
      <c r="E91" s="78">
        <v>36952</v>
      </c>
    </row>
    <row r="92" spans="1:5" ht="15" customHeight="1" x14ac:dyDescent="0.3">
      <c r="A92" s="76"/>
      <c r="B92" s="65" t="s">
        <v>181</v>
      </c>
      <c r="C92" s="78">
        <f>C93</f>
        <v>7955</v>
      </c>
      <c r="D92" s="78">
        <f>D93</f>
        <v>7955</v>
      </c>
      <c r="E92" s="78">
        <f>E93</f>
        <v>7955</v>
      </c>
    </row>
    <row r="93" spans="1:5" ht="15" customHeight="1" x14ac:dyDescent="0.3">
      <c r="A93" s="31"/>
      <c r="B93" s="56" t="s">
        <v>16</v>
      </c>
      <c r="C93" s="78">
        <v>7955</v>
      </c>
      <c r="D93" s="78">
        <v>7955</v>
      </c>
      <c r="E93" s="78">
        <v>7955</v>
      </c>
    </row>
    <row r="94" spans="1:5" ht="15" customHeight="1" x14ac:dyDescent="0.3">
      <c r="A94" s="73" t="s">
        <v>87</v>
      </c>
      <c r="B94" s="74" t="s">
        <v>88</v>
      </c>
      <c r="C94" s="178">
        <f>C95+C97+C99</f>
        <v>24941</v>
      </c>
      <c r="D94" s="75">
        <f>D95+D97+D99</f>
        <v>24941</v>
      </c>
      <c r="E94" s="75">
        <f>E95+E97+E99</f>
        <v>25014</v>
      </c>
    </row>
    <row r="95" spans="1:5" ht="15" customHeight="1" x14ac:dyDescent="0.3">
      <c r="A95" s="31"/>
      <c r="B95" s="56" t="s">
        <v>89</v>
      </c>
      <c r="C95" s="179">
        <f>C96</f>
        <v>14567</v>
      </c>
      <c r="D95" s="77">
        <f>D96</f>
        <v>14567</v>
      </c>
      <c r="E95" s="77">
        <f>E96</f>
        <v>15288</v>
      </c>
    </row>
    <row r="96" spans="1:5" ht="15" customHeight="1" x14ac:dyDescent="0.3">
      <c r="A96" s="31"/>
      <c r="B96" s="65" t="s">
        <v>16</v>
      </c>
      <c r="C96" s="180">
        <v>14567</v>
      </c>
      <c r="D96" s="78">
        <v>14567</v>
      </c>
      <c r="E96" s="78">
        <v>15288</v>
      </c>
    </row>
    <row r="97" spans="1:5" ht="15" customHeight="1" x14ac:dyDescent="0.3">
      <c r="A97" s="31"/>
      <c r="B97" s="56" t="s">
        <v>90</v>
      </c>
      <c r="C97" s="179">
        <f>C98</f>
        <v>6000</v>
      </c>
      <c r="D97" s="77">
        <f>D98</f>
        <v>6000</v>
      </c>
      <c r="E97" s="77">
        <f>E98</f>
        <v>6000</v>
      </c>
    </row>
    <row r="98" spans="1:5" ht="15" customHeight="1" x14ac:dyDescent="0.3">
      <c r="A98" s="31"/>
      <c r="B98" s="65" t="s">
        <v>14</v>
      </c>
      <c r="C98" s="180">
        <v>6000</v>
      </c>
      <c r="D98" s="78">
        <v>6000</v>
      </c>
      <c r="E98" s="78">
        <v>6000</v>
      </c>
    </row>
    <row r="99" spans="1:5" ht="15" customHeight="1" x14ac:dyDescent="0.3">
      <c r="A99" s="31"/>
      <c r="B99" s="65" t="s">
        <v>182</v>
      </c>
      <c r="C99" s="180">
        <f>C100</f>
        <v>4374</v>
      </c>
      <c r="D99" s="78">
        <f>D100</f>
        <v>4374</v>
      </c>
      <c r="E99" s="78">
        <f>E100</f>
        <v>3726</v>
      </c>
    </row>
    <row r="100" spans="1:5" ht="15" customHeight="1" x14ac:dyDescent="0.3">
      <c r="A100" s="31"/>
      <c r="B100" s="65" t="s">
        <v>16</v>
      </c>
      <c r="C100" s="180">
        <v>4374</v>
      </c>
      <c r="D100" s="78">
        <v>4374</v>
      </c>
      <c r="E100" s="78">
        <v>3726</v>
      </c>
    </row>
    <row r="101" spans="1:5" ht="15" customHeight="1" x14ac:dyDescent="0.3">
      <c r="A101" s="73" t="s">
        <v>91</v>
      </c>
      <c r="B101" s="74" t="s">
        <v>92</v>
      </c>
      <c r="C101" s="178">
        <f>C102+C106+C108+C104</f>
        <v>509180</v>
      </c>
      <c r="D101" s="75">
        <f>D102+D106+D108+D104</f>
        <v>527380</v>
      </c>
      <c r="E101" s="75">
        <f>E102+E106+E108+E104</f>
        <v>524167</v>
      </c>
    </row>
    <row r="102" spans="1:5" ht="15" customHeight="1" x14ac:dyDescent="0.3">
      <c r="A102" s="31"/>
      <c r="B102" s="181" t="s">
        <v>93</v>
      </c>
      <c r="C102" s="180">
        <f>C103</f>
        <v>240000</v>
      </c>
      <c r="D102" s="78">
        <f>D103</f>
        <v>293200</v>
      </c>
      <c r="E102" s="78">
        <f>E103</f>
        <v>293142</v>
      </c>
    </row>
    <row r="103" spans="1:5" ht="15" customHeight="1" x14ac:dyDescent="0.3">
      <c r="A103" s="31"/>
      <c r="B103" s="181" t="s">
        <v>16</v>
      </c>
      <c r="C103" s="180">
        <v>240000</v>
      </c>
      <c r="D103" s="78">
        <v>293200</v>
      </c>
      <c r="E103" s="78">
        <v>293142</v>
      </c>
    </row>
    <row r="104" spans="1:5" ht="15" customHeight="1" x14ac:dyDescent="0.3">
      <c r="A104" s="1"/>
      <c r="B104" s="161" t="s">
        <v>188</v>
      </c>
      <c r="C104" s="182">
        <f>C105</f>
        <v>35000</v>
      </c>
      <c r="D104" s="106">
        <f>D105</f>
        <v>0</v>
      </c>
      <c r="E104" s="106">
        <f>E105</f>
        <v>0</v>
      </c>
    </row>
    <row r="105" spans="1:5" ht="15" customHeight="1" x14ac:dyDescent="0.3">
      <c r="A105" s="31"/>
      <c r="B105" s="181" t="s">
        <v>16</v>
      </c>
      <c r="C105" s="180">
        <v>35000</v>
      </c>
      <c r="D105" s="78">
        <v>0</v>
      </c>
      <c r="E105" s="78">
        <v>0</v>
      </c>
    </row>
    <row r="106" spans="1:5" ht="15" customHeight="1" x14ac:dyDescent="0.3">
      <c r="A106" s="31"/>
      <c r="B106" s="183" t="s">
        <v>94</v>
      </c>
      <c r="C106" s="184">
        <f>C107</f>
        <v>8500</v>
      </c>
      <c r="D106" s="80">
        <f>D107</f>
        <v>8500</v>
      </c>
      <c r="E106" s="80">
        <f>E107</f>
        <v>8500</v>
      </c>
    </row>
    <row r="107" spans="1:5" ht="15" customHeight="1" x14ac:dyDescent="0.3">
      <c r="A107" s="31"/>
      <c r="B107" s="183" t="s">
        <v>16</v>
      </c>
      <c r="C107" s="184">
        <v>8500</v>
      </c>
      <c r="D107" s="80">
        <v>8500</v>
      </c>
      <c r="E107" s="80">
        <v>8500</v>
      </c>
    </row>
    <row r="108" spans="1:5" ht="15" customHeight="1" x14ac:dyDescent="0.3">
      <c r="A108" s="31"/>
      <c r="B108" s="79" t="s">
        <v>95</v>
      </c>
      <c r="C108" s="184">
        <f>C109</f>
        <v>225680</v>
      </c>
      <c r="D108" s="80">
        <f>D109</f>
        <v>225680</v>
      </c>
      <c r="E108" s="80">
        <f>E109</f>
        <v>222525</v>
      </c>
    </row>
    <row r="109" spans="1:5" ht="15" customHeight="1" x14ac:dyDescent="0.3">
      <c r="A109" s="31"/>
      <c r="B109" s="79" t="s">
        <v>16</v>
      </c>
      <c r="C109" s="184">
        <v>225680</v>
      </c>
      <c r="D109" s="80">
        <v>225680</v>
      </c>
      <c r="E109" s="80">
        <v>222525</v>
      </c>
    </row>
    <row r="110" spans="1:5" ht="15" customHeight="1" x14ac:dyDescent="0.3">
      <c r="A110" s="100"/>
      <c r="B110" s="74" t="s">
        <v>96</v>
      </c>
      <c r="C110" s="178">
        <f>C113+C111</f>
        <v>202690</v>
      </c>
      <c r="D110" s="75">
        <f>D113+D111</f>
        <v>202690</v>
      </c>
      <c r="E110" s="75">
        <f>E113+E111</f>
        <v>200189</v>
      </c>
    </row>
    <row r="111" spans="1:5" ht="15" customHeight="1" x14ac:dyDescent="0.3">
      <c r="A111" s="100"/>
      <c r="B111" s="56" t="s">
        <v>97</v>
      </c>
      <c r="C111" s="179">
        <f>C112</f>
        <v>30100</v>
      </c>
      <c r="D111" s="77">
        <f>D112</f>
        <v>30100</v>
      </c>
      <c r="E111" s="77">
        <f>E112</f>
        <v>28310</v>
      </c>
    </row>
    <row r="112" spans="1:5" ht="15" customHeight="1" x14ac:dyDescent="0.3">
      <c r="A112" s="100"/>
      <c r="B112" s="65" t="s">
        <v>16</v>
      </c>
      <c r="C112" s="179">
        <v>30100</v>
      </c>
      <c r="D112" s="77">
        <v>30100</v>
      </c>
      <c r="E112" s="77">
        <v>28310</v>
      </c>
    </row>
    <row r="113" spans="1:5" ht="15" customHeight="1" x14ac:dyDescent="0.3">
      <c r="A113" s="100"/>
      <c r="B113" s="65" t="s">
        <v>98</v>
      </c>
      <c r="C113" s="180">
        <f>C114</f>
        <v>172590</v>
      </c>
      <c r="D113" s="180">
        <f>D114</f>
        <v>172590</v>
      </c>
      <c r="E113" s="180">
        <f>E114</f>
        <v>171879</v>
      </c>
    </row>
    <row r="114" spans="1:5" ht="15" customHeight="1" x14ac:dyDescent="0.3">
      <c r="A114" s="100"/>
      <c r="B114" s="65" t="s">
        <v>16</v>
      </c>
      <c r="C114" s="180">
        <v>172590</v>
      </c>
      <c r="D114" s="78">
        <v>172590</v>
      </c>
      <c r="E114" s="78">
        <v>171879</v>
      </c>
    </row>
    <row r="115" spans="1:5" ht="15" customHeight="1" x14ac:dyDescent="0.3">
      <c r="A115" s="100"/>
      <c r="B115" s="74" t="s">
        <v>99</v>
      </c>
      <c r="C115" s="178">
        <f>C116+C119+C121+C123+C125+C127</f>
        <v>168826</v>
      </c>
      <c r="D115" s="75">
        <f>D116+D119+D121+D123+D125+D127</f>
        <v>156826</v>
      </c>
      <c r="E115" s="75">
        <f>E116+E119+E121+E123+E125+E127</f>
        <v>130496</v>
      </c>
    </row>
    <row r="116" spans="1:5" ht="15" customHeight="1" x14ac:dyDescent="0.3">
      <c r="A116" s="100"/>
      <c r="B116" s="65" t="s">
        <v>100</v>
      </c>
      <c r="C116" s="78">
        <f>C117+C118</f>
        <v>6000</v>
      </c>
      <c r="D116" s="78">
        <f>D117+D118</f>
        <v>6000</v>
      </c>
      <c r="E116" s="78">
        <f>E117+E118</f>
        <v>2574</v>
      </c>
    </row>
    <row r="117" spans="1:5" ht="15" customHeight="1" x14ac:dyDescent="0.3">
      <c r="A117" s="100"/>
      <c r="B117" s="65" t="s">
        <v>14</v>
      </c>
      <c r="C117" s="78">
        <v>0</v>
      </c>
      <c r="D117" s="78">
        <v>2264</v>
      </c>
      <c r="E117" s="78">
        <v>2264</v>
      </c>
    </row>
    <row r="118" spans="1:5" ht="15" customHeight="1" x14ac:dyDescent="0.3">
      <c r="A118" s="100"/>
      <c r="B118" s="65" t="s">
        <v>16</v>
      </c>
      <c r="C118" s="78">
        <v>6000</v>
      </c>
      <c r="D118" s="81">
        <v>3736</v>
      </c>
      <c r="E118" s="81">
        <v>310</v>
      </c>
    </row>
    <row r="119" spans="1:5" ht="15" customHeight="1" x14ac:dyDescent="0.3">
      <c r="A119" s="100"/>
      <c r="B119" s="65" t="s">
        <v>101</v>
      </c>
      <c r="C119" s="78">
        <f>C120</f>
        <v>64150</v>
      </c>
      <c r="D119" s="78">
        <f>D120</f>
        <v>52150</v>
      </c>
      <c r="E119" s="78">
        <f>E120</f>
        <v>32726</v>
      </c>
    </row>
    <row r="120" spans="1:5" ht="15" customHeight="1" x14ac:dyDescent="0.3">
      <c r="A120" s="100"/>
      <c r="B120" s="65" t="s">
        <v>16</v>
      </c>
      <c r="C120" s="78">
        <v>64150</v>
      </c>
      <c r="D120" s="78">
        <v>52150</v>
      </c>
      <c r="E120" s="78">
        <v>32726</v>
      </c>
    </row>
    <row r="121" spans="1:5" ht="15" customHeight="1" x14ac:dyDescent="0.3">
      <c r="A121" s="100"/>
      <c r="B121" s="65" t="s">
        <v>102</v>
      </c>
      <c r="C121" s="78">
        <f>C122</f>
        <v>60915</v>
      </c>
      <c r="D121" s="78">
        <f>D122</f>
        <v>60915</v>
      </c>
      <c r="E121" s="78">
        <f>E122</f>
        <v>57809</v>
      </c>
    </row>
    <row r="122" spans="1:5" ht="15" customHeight="1" x14ac:dyDescent="0.3">
      <c r="A122" s="100"/>
      <c r="B122" s="65" t="s">
        <v>16</v>
      </c>
      <c r="C122" s="78">
        <v>60915</v>
      </c>
      <c r="D122" s="78">
        <v>60915</v>
      </c>
      <c r="E122" s="78">
        <v>57809</v>
      </c>
    </row>
    <row r="123" spans="1:5" ht="15" customHeight="1" x14ac:dyDescent="0.3">
      <c r="A123" s="100"/>
      <c r="B123" s="65" t="s">
        <v>103</v>
      </c>
      <c r="C123" s="78">
        <f>C124</f>
        <v>28561</v>
      </c>
      <c r="D123" s="78">
        <f>D124</f>
        <v>28561</v>
      </c>
      <c r="E123" s="78">
        <f>E124</f>
        <v>28427</v>
      </c>
    </row>
    <row r="124" spans="1:5" ht="15" customHeight="1" x14ac:dyDescent="0.3">
      <c r="A124" s="100"/>
      <c r="B124" s="65" t="s">
        <v>16</v>
      </c>
      <c r="C124" s="78">
        <v>28561</v>
      </c>
      <c r="D124" s="78">
        <v>28561</v>
      </c>
      <c r="E124" s="78">
        <v>28427</v>
      </c>
    </row>
    <row r="125" spans="1:5" ht="15" customHeight="1" x14ac:dyDescent="0.3">
      <c r="A125" s="100"/>
      <c r="B125" s="65" t="s">
        <v>104</v>
      </c>
      <c r="C125" s="78">
        <f>C126</f>
        <v>4200</v>
      </c>
      <c r="D125" s="78">
        <f>D126</f>
        <v>4200</v>
      </c>
      <c r="E125" s="78">
        <f>E126</f>
        <v>3956</v>
      </c>
    </row>
    <row r="126" spans="1:5" ht="15" customHeight="1" x14ac:dyDescent="0.3">
      <c r="A126" s="100"/>
      <c r="B126" s="65" t="s">
        <v>16</v>
      </c>
      <c r="C126" s="78">
        <v>4200</v>
      </c>
      <c r="D126" s="78">
        <v>4200</v>
      </c>
      <c r="E126" s="78">
        <v>3956</v>
      </c>
    </row>
    <row r="127" spans="1:5" ht="15" customHeight="1" x14ac:dyDescent="0.3">
      <c r="A127" s="100"/>
      <c r="B127" s="65" t="s">
        <v>105</v>
      </c>
      <c r="C127" s="78">
        <f>C128</f>
        <v>5000</v>
      </c>
      <c r="D127" s="78">
        <f>D128</f>
        <v>5000</v>
      </c>
      <c r="E127" s="78">
        <f>E128</f>
        <v>5004</v>
      </c>
    </row>
    <row r="128" spans="1:5" ht="15" customHeight="1" x14ac:dyDescent="0.3">
      <c r="A128" s="100"/>
      <c r="B128" s="65" t="s">
        <v>16</v>
      </c>
      <c r="C128" s="78">
        <v>5000</v>
      </c>
      <c r="D128" s="78">
        <v>5000</v>
      </c>
      <c r="E128" s="78">
        <v>5004</v>
      </c>
    </row>
    <row r="129" spans="1:5" ht="15" customHeight="1" x14ac:dyDescent="0.3">
      <c r="A129" s="100"/>
      <c r="B129" s="74" t="s">
        <v>106</v>
      </c>
      <c r="C129" s="178">
        <f>C130+C132</f>
        <v>1300</v>
      </c>
      <c r="D129" s="75">
        <f>D130+D132</f>
        <v>1300</v>
      </c>
      <c r="E129" s="75">
        <f>E130+E132</f>
        <v>25</v>
      </c>
    </row>
    <row r="130" spans="1:5" ht="15" customHeight="1" x14ac:dyDescent="0.3">
      <c r="A130" s="100"/>
      <c r="B130" s="65" t="s">
        <v>108</v>
      </c>
      <c r="C130" s="180">
        <f>C131</f>
        <v>1000</v>
      </c>
      <c r="D130" s="78">
        <f>D131</f>
        <v>1000</v>
      </c>
      <c r="E130" s="78">
        <f>E131</f>
        <v>0</v>
      </c>
    </row>
    <row r="131" spans="1:5" ht="15" customHeight="1" x14ac:dyDescent="0.3">
      <c r="A131" s="100"/>
      <c r="B131" s="65" t="s">
        <v>16</v>
      </c>
      <c r="C131" s="180">
        <v>1000</v>
      </c>
      <c r="D131" s="78">
        <v>1000</v>
      </c>
      <c r="E131" s="78">
        <v>0</v>
      </c>
    </row>
    <row r="132" spans="1:5" ht="15" customHeight="1" x14ac:dyDescent="0.3">
      <c r="A132" s="100"/>
      <c r="B132" s="65" t="s">
        <v>109</v>
      </c>
      <c r="C132" s="180">
        <f>C133</f>
        <v>300</v>
      </c>
      <c r="D132" s="78">
        <f>D133</f>
        <v>300</v>
      </c>
      <c r="E132" s="78">
        <f>E133</f>
        <v>25</v>
      </c>
    </row>
    <row r="133" spans="1:5" ht="15" customHeight="1" x14ac:dyDescent="0.3">
      <c r="A133" s="100"/>
      <c r="B133" s="65" t="s">
        <v>16</v>
      </c>
      <c r="C133" s="180">
        <v>300</v>
      </c>
      <c r="D133" s="78">
        <v>300</v>
      </c>
      <c r="E133" s="78">
        <v>25</v>
      </c>
    </row>
    <row r="134" spans="1:5" ht="15" customHeight="1" x14ac:dyDescent="0.3">
      <c r="A134" s="100"/>
      <c r="B134" s="74" t="s">
        <v>110</v>
      </c>
      <c r="C134" s="178">
        <f>C135+C137+C139+C141+C144+C146+C152+C154+C155+C159+C160+C165+C149+C163</f>
        <v>1061009</v>
      </c>
      <c r="D134" s="75">
        <f>D135+D137+D139+D141+D144+D146+D149+D151+D153+D155+D158+D160+D163+D165</f>
        <v>1076240</v>
      </c>
      <c r="E134" s="75">
        <f>E135+E137+E139+E141+E144+E146+E149+E151+E153+E155+E158+E160+E163+E165</f>
        <v>1048393</v>
      </c>
    </row>
    <row r="135" spans="1:5" ht="15" customHeight="1" x14ac:dyDescent="0.3">
      <c r="A135" s="100"/>
      <c r="B135" s="65" t="s">
        <v>111</v>
      </c>
      <c r="C135" s="180">
        <f>C136</f>
        <v>500722</v>
      </c>
      <c r="D135" s="78">
        <f>D136</f>
        <v>508933</v>
      </c>
      <c r="E135" s="78">
        <f>E136</f>
        <v>509189</v>
      </c>
    </row>
    <row r="136" spans="1:5" ht="15" customHeight="1" x14ac:dyDescent="0.3">
      <c r="A136" s="100"/>
      <c r="B136" s="65" t="s">
        <v>16</v>
      </c>
      <c r="C136" s="180">
        <v>500722</v>
      </c>
      <c r="D136" s="78">
        <v>508933</v>
      </c>
      <c r="E136" s="80">
        <v>509189</v>
      </c>
    </row>
    <row r="137" spans="1:5" ht="15" customHeight="1" x14ac:dyDescent="0.3">
      <c r="A137" s="100"/>
      <c r="B137" s="65" t="s">
        <v>114</v>
      </c>
      <c r="C137" s="180">
        <f>C138</f>
        <v>12000</v>
      </c>
      <c r="D137" s="78">
        <f>D138</f>
        <v>12000</v>
      </c>
      <c r="E137" s="78">
        <f>E138</f>
        <v>12000</v>
      </c>
    </row>
    <row r="138" spans="1:5" ht="15" customHeight="1" x14ac:dyDescent="0.3">
      <c r="A138" s="100"/>
      <c r="B138" s="65" t="s">
        <v>14</v>
      </c>
      <c r="C138" s="180">
        <v>12000</v>
      </c>
      <c r="D138" s="78">
        <v>12000</v>
      </c>
      <c r="E138" s="78">
        <v>12000</v>
      </c>
    </row>
    <row r="139" spans="1:5" ht="15" customHeight="1" x14ac:dyDescent="0.3">
      <c r="A139" s="100"/>
      <c r="B139" s="65" t="s">
        <v>116</v>
      </c>
      <c r="C139" s="180">
        <f>C140</f>
        <v>4500</v>
      </c>
      <c r="D139" s="78">
        <f>D140</f>
        <v>4500</v>
      </c>
      <c r="E139" s="78">
        <f>E140</f>
        <v>4500</v>
      </c>
    </row>
    <row r="140" spans="1:5" ht="15" customHeight="1" x14ac:dyDescent="0.3">
      <c r="A140" s="100"/>
      <c r="B140" s="65" t="s">
        <v>14</v>
      </c>
      <c r="C140" s="180">
        <v>4500</v>
      </c>
      <c r="D140" s="78">
        <v>4500</v>
      </c>
      <c r="E140" s="78">
        <v>4500</v>
      </c>
    </row>
    <row r="141" spans="1:5" ht="15" customHeight="1" x14ac:dyDescent="0.3">
      <c r="A141" s="100"/>
      <c r="B141" s="65" t="s">
        <v>117</v>
      </c>
      <c r="C141" s="180">
        <f>C143</f>
        <v>56230</v>
      </c>
      <c r="D141" s="78">
        <f>D143+D142</f>
        <v>58505</v>
      </c>
      <c r="E141" s="78">
        <f>E143+E142</f>
        <v>57351</v>
      </c>
    </row>
    <row r="142" spans="1:5" ht="15" customHeight="1" x14ac:dyDescent="0.3">
      <c r="A142" s="100"/>
      <c r="B142" s="65" t="s">
        <v>14</v>
      </c>
      <c r="C142" s="180">
        <v>0</v>
      </c>
      <c r="D142" s="78">
        <v>50</v>
      </c>
      <c r="E142" s="78">
        <v>50</v>
      </c>
    </row>
    <row r="143" spans="1:5" ht="15" customHeight="1" x14ac:dyDescent="0.3">
      <c r="A143" s="100"/>
      <c r="B143" s="65" t="s">
        <v>16</v>
      </c>
      <c r="C143" s="180">
        <v>56230</v>
      </c>
      <c r="D143" s="78">
        <v>58455</v>
      </c>
      <c r="E143" s="78">
        <v>57301</v>
      </c>
    </row>
    <row r="144" spans="1:5" ht="15" customHeight="1" x14ac:dyDescent="0.3">
      <c r="A144" s="100"/>
      <c r="B144" s="65" t="s">
        <v>118</v>
      </c>
      <c r="C144" s="180">
        <f>C145</f>
        <v>59751</v>
      </c>
      <c r="D144" s="78">
        <f>D145</f>
        <v>58924</v>
      </c>
      <c r="E144" s="78">
        <f>E145</f>
        <v>55332</v>
      </c>
    </row>
    <row r="145" spans="1:5" ht="15" customHeight="1" x14ac:dyDescent="0.3">
      <c r="A145" s="100"/>
      <c r="B145" s="65" t="s">
        <v>16</v>
      </c>
      <c r="C145" s="180">
        <v>59751</v>
      </c>
      <c r="D145" s="78">
        <v>58924</v>
      </c>
      <c r="E145" s="78">
        <v>55332</v>
      </c>
    </row>
    <row r="146" spans="1:5" ht="15" customHeight="1" x14ac:dyDescent="0.3">
      <c r="A146" s="100"/>
      <c r="B146" s="79" t="s">
        <v>119</v>
      </c>
      <c r="C146" s="184">
        <f>C147+C148</f>
        <v>62900</v>
      </c>
      <c r="D146" s="80">
        <f>D147+D148</f>
        <v>64255</v>
      </c>
      <c r="E146" s="80">
        <f>E147+E148</f>
        <v>57417</v>
      </c>
    </row>
    <row r="147" spans="1:5" ht="15" customHeight="1" x14ac:dyDescent="0.3">
      <c r="A147" s="100"/>
      <c r="B147" s="79" t="s">
        <v>14</v>
      </c>
      <c r="C147" s="184">
        <v>42300</v>
      </c>
      <c r="D147" s="80">
        <v>42655</v>
      </c>
      <c r="E147" s="80">
        <v>39215</v>
      </c>
    </row>
    <row r="148" spans="1:5" ht="15" customHeight="1" x14ac:dyDescent="0.3">
      <c r="A148" s="100"/>
      <c r="B148" s="65" t="s">
        <v>16</v>
      </c>
      <c r="C148" s="184">
        <v>20600</v>
      </c>
      <c r="D148" s="80">
        <v>21600</v>
      </c>
      <c r="E148" s="80">
        <v>18202</v>
      </c>
    </row>
    <row r="149" spans="1:5" ht="15" customHeight="1" x14ac:dyDescent="0.3">
      <c r="A149" s="100"/>
      <c r="B149" s="65" t="s">
        <v>121</v>
      </c>
      <c r="C149" s="180">
        <f>C150</f>
        <v>135765</v>
      </c>
      <c r="D149" s="78">
        <f>D150</f>
        <v>140139</v>
      </c>
      <c r="E149" s="78">
        <f>E150</f>
        <v>129834</v>
      </c>
    </row>
    <row r="150" spans="1:5" ht="15" customHeight="1" x14ac:dyDescent="0.3">
      <c r="A150" s="100"/>
      <c r="B150" s="65" t="s">
        <v>16</v>
      </c>
      <c r="C150" s="180">
        <v>135765</v>
      </c>
      <c r="D150" s="78">
        <v>140139</v>
      </c>
      <c r="E150" s="78">
        <v>129834</v>
      </c>
    </row>
    <row r="151" spans="1:5" ht="15" customHeight="1" x14ac:dyDescent="0.3">
      <c r="A151" s="100"/>
      <c r="B151" s="65" t="s">
        <v>124</v>
      </c>
      <c r="C151" s="180">
        <f>C152</f>
        <v>144040</v>
      </c>
      <c r="D151" s="78">
        <f>D152</f>
        <v>146859</v>
      </c>
      <c r="E151" s="78">
        <f>E152</f>
        <v>143291</v>
      </c>
    </row>
    <row r="152" spans="1:5" ht="15" customHeight="1" x14ac:dyDescent="0.3">
      <c r="A152" s="100"/>
      <c r="B152" s="65" t="s">
        <v>16</v>
      </c>
      <c r="C152" s="180">
        <v>144040</v>
      </c>
      <c r="D152" s="78">
        <v>146859</v>
      </c>
      <c r="E152" s="78">
        <v>143291</v>
      </c>
    </row>
    <row r="153" spans="1:5" ht="15" customHeight="1" x14ac:dyDescent="0.3">
      <c r="A153" s="100"/>
      <c r="B153" s="65" t="s">
        <v>125</v>
      </c>
      <c r="C153" s="180">
        <f>C154</f>
        <v>6949</v>
      </c>
      <c r="D153" s="78">
        <f>D154</f>
        <v>3273</v>
      </c>
      <c r="E153" s="78">
        <f>E154</f>
        <v>3273</v>
      </c>
    </row>
    <row r="154" spans="1:5" ht="15" customHeight="1" x14ac:dyDescent="0.3">
      <c r="A154" s="100"/>
      <c r="B154" s="65" t="s">
        <v>16</v>
      </c>
      <c r="C154" s="180">
        <v>6949</v>
      </c>
      <c r="D154" s="78">
        <v>3273</v>
      </c>
      <c r="E154" s="78">
        <v>3273</v>
      </c>
    </row>
    <row r="155" spans="1:5" ht="15" customHeight="1" x14ac:dyDescent="0.3">
      <c r="A155" s="100"/>
      <c r="B155" s="65" t="s">
        <v>126</v>
      </c>
      <c r="C155" s="180">
        <f>C156+C157</f>
        <v>8200</v>
      </c>
      <c r="D155" s="78">
        <f>D156+D157</f>
        <v>8200</v>
      </c>
      <c r="E155" s="78">
        <f>E156+E157</f>
        <v>8200</v>
      </c>
    </row>
    <row r="156" spans="1:5" ht="15" customHeight="1" x14ac:dyDescent="0.3">
      <c r="A156" s="100"/>
      <c r="B156" s="65" t="s">
        <v>14</v>
      </c>
      <c r="C156" s="180">
        <v>6900</v>
      </c>
      <c r="D156" s="78">
        <v>6900</v>
      </c>
      <c r="E156" s="78">
        <v>6900</v>
      </c>
    </row>
    <row r="157" spans="1:5" ht="15" customHeight="1" x14ac:dyDescent="0.3">
      <c r="A157" s="100"/>
      <c r="B157" s="65" t="s">
        <v>16</v>
      </c>
      <c r="C157" s="180">
        <v>1300</v>
      </c>
      <c r="D157" s="78">
        <v>1300</v>
      </c>
      <c r="E157" s="78">
        <v>1300</v>
      </c>
    </row>
    <row r="158" spans="1:5" ht="15" customHeight="1" x14ac:dyDescent="0.3">
      <c r="A158" s="100"/>
      <c r="B158" s="65" t="s">
        <v>127</v>
      </c>
      <c r="C158" s="180">
        <f>C159</f>
        <v>52123</v>
      </c>
      <c r="D158" s="78">
        <f>D159</f>
        <v>52823</v>
      </c>
      <c r="E158" s="78">
        <f>E159</f>
        <v>50877</v>
      </c>
    </row>
    <row r="159" spans="1:5" ht="15" customHeight="1" x14ac:dyDescent="0.3">
      <c r="A159" s="100"/>
      <c r="B159" s="65" t="s">
        <v>16</v>
      </c>
      <c r="C159" s="180">
        <v>52123</v>
      </c>
      <c r="D159" s="78">
        <v>52823</v>
      </c>
      <c r="E159" s="78">
        <v>50877</v>
      </c>
    </row>
    <row r="160" spans="1:5" ht="15" customHeight="1" x14ac:dyDescent="0.3">
      <c r="A160" s="100"/>
      <c r="B160" s="79" t="s">
        <v>128</v>
      </c>
      <c r="C160" s="184">
        <f>C161+C162</f>
        <v>4000</v>
      </c>
      <c r="D160" s="80">
        <f>D161+D162</f>
        <v>4000</v>
      </c>
      <c r="E160" s="80">
        <f>E161+E162</f>
        <v>3700</v>
      </c>
    </row>
    <row r="161" spans="1:5" ht="15" customHeight="1" x14ac:dyDescent="0.3">
      <c r="A161" s="100"/>
      <c r="B161" s="79" t="s">
        <v>14</v>
      </c>
      <c r="C161" s="184">
        <v>1500</v>
      </c>
      <c r="D161" s="80">
        <v>1500</v>
      </c>
      <c r="E161" s="80">
        <v>1500</v>
      </c>
    </row>
    <row r="162" spans="1:5" ht="15" customHeight="1" x14ac:dyDescent="0.3">
      <c r="A162" s="100"/>
      <c r="B162" s="79" t="s">
        <v>16</v>
      </c>
      <c r="C162" s="184">
        <v>2500</v>
      </c>
      <c r="D162" s="80">
        <v>2500</v>
      </c>
      <c r="E162" s="80">
        <v>2200</v>
      </c>
    </row>
    <row r="163" spans="1:5" ht="15" customHeight="1" x14ac:dyDescent="0.3">
      <c r="A163" s="100"/>
      <c r="B163" s="79" t="s">
        <v>189</v>
      </c>
      <c r="C163" s="184">
        <f>C164</f>
        <v>2000</v>
      </c>
      <c r="D163" s="80">
        <f>D164</f>
        <v>2000</v>
      </c>
      <c r="E163" s="80">
        <f>E164</f>
        <v>1600</v>
      </c>
    </row>
    <row r="164" spans="1:5" ht="15" customHeight="1" x14ac:dyDescent="0.3">
      <c r="A164" s="100"/>
      <c r="B164" s="85" t="s">
        <v>14</v>
      </c>
      <c r="C164" s="184">
        <v>2000</v>
      </c>
      <c r="D164" s="80">
        <v>2000</v>
      </c>
      <c r="E164" s="80">
        <v>1600</v>
      </c>
    </row>
    <row r="165" spans="1:5" ht="15" customHeight="1" x14ac:dyDescent="0.3">
      <c r="A165" s="100"/>
      <c r="B165" s="85" t="s">
        <v>129</v>
      </c>
      <c r="C165" s="185">
        <f>C166</f>
        <v>11829</v>
      </c>
      <c r="D165" s="86">
        <f>D166</f>
        <v>11829</v>
      </c>
      <c r="E165" s="86">
        <f>E166</f>
        <v>11829</v>
      </c>
    </row>
    <row r="166" spans="1:5" ht="15" customHeight="1" x14ac:dyDescent="0.3">
      <c r="A166" s="100"/>
      <c r="B166" s="85" t="s">
        <v>14</v>
      </c>
      <c r="C166" s="185">
        <v>11829</v>
      </c>
      <c r="D166" s="86">
        <v>11829</v>
      </c>
      <c r="E166" s="86">
        <v>11829</v>
      </c>
    </row>
    <row r="167" spans="1:5" ht="15" customHeight="1" x14ac:dyDescent="0.3">
      <c r="A167" s="100"/>
      <c r="B167" s="74" t="s">
        <v>130</v>
      </c>
      <c r="C167" s="75">
        <f>C168+C177+C186+C189+C182+C184+C191</f>
        <v>5229147</v>
      </c>
      <c r="D167" s="75">
        <f>D168+D177+D186+D189+D182+D184+D191</f>
        <v>5528950</v>
      </c>
      <c r="E167" s="75">
        <f>E168+E177+E186+E189+E182+E184+E191</f>
        <v>5345374</v>
      </c>
    </row>
    <row r="168" spans="1:5" ht="15" customHeight="1" x14ac:dyDescent="0.3">
      <c r="A168" s="100"/>
      <c r="B168" s="65" t="s">
        <v>131</v>
      </c>
      <c r="C168" s="78">
        <f>C169+C171+C173+C175</f>
        <v>2215417</v>
      </c>
      <c r="D168" s="78">
        <f>D169+D171+D173+D175</f>
        <v>2326906</v>
      </c>
      <c r="E168" s="78">
        <f>E169+E171+E173+E175</f>
        <v>2254004</v>
      </c>
    </row>
    <row r="169" spans="1:5" ht="15" customHeight="1" x14ac:dyDescent="0.3">
      <c r="A169" s="100"/>
      <c r="B169" s="65" t="s">
        <v>132</v>
      </c>
      <c r="C169" s="78">
        <f>C170</f>
        <v>1350327</v>
      </c>
      <c r="D169" s="78">
        <f>D170</f>
        <v>1459656</v>
      </c>
      <c r="E169" s="78">
        <f>E170</f>
        <v>1408604</v>
      </c>
    </row>
    <row r="170" spans="1:5" ht="15" customHeight="1" x14ac:dyDescent="0.3">
      <c r="A170" s="100"/>
      <c r="B170" s="65" t="s">
        <v>16</v>
      </c>
      <c r="C170" s="78">
        <v>1350327</v>
      </c>
      <c r="D170" s="78">
        <v>1459656</v>
      </c>
      <c r="E170" s="78">
        <v>1408604</v>
      </c>
    </row>
    <row r="171" spans="1:5" ht="15" customHeight="1" x14ac:dyDescent="0.3">
      <c r="A171" s="100"/>
      <c r="B171" s="65" t="s">
        <v>133</v>
      </c>
      <c r="C171" s="78">
        <f>C172</f>
        <v>176060</v>
      </c>
      <c r="D171" s="78">
        <f>D172</f>
        <v>177167</v>
      </c>
      <c r="E171" s="78">
        <f>E172</f>
        <v>168065</v>
      </c>
    </row>
    <row r="172" spans="1:5" ht="15" customHeight="1" x14ac:dyDescent="0.3">
      <c r="A172" s="100"/>
      <c r="B172" s="65" t="s">
        <v>16</v>
      </c>
      <c r="C172" s="78">
        <v>176060</v>
      </c>
      <c r="D172" s="78">
        <v>177167</v>
      </c>
      <c r="E172" s="78">
        <v>168065</v>
      </c>
    </row>
    <row r="173" spans="1:5" ht="15" customHeight="1" x14ac:dyDescent="0.3">
      <c r="A173" s="100"/>
      <c r="B173" s="65" t="s">
        <v>199</v>
      </c>
      <c r="C173" s="78">
        <f>C174</f>
        <v>513230</v>
      </c>
      <c r="D173" s="78">
        <f>D174</f>
        <v>534283</v>
      </c>
      <c r="E173" s="78">
        <f>E174</f>
        <v>528110</v>
      </c>
    </row>
    <row r="174" spans="1:5" ht="15" customHeight="1" x14ac:dyDescent="0.3">
      <c r="A174" s="100"/>
      <c r="B174" s="65" t="s">
        <v>16</v>
      </c>
      <c r="C174" s="78">
        <v>513230</v>
      </c>
      <c r="D174" s="78">
        <v>534283</v>
      </c>
      <c r="E174" s="78">
        <v>528110</v>
      </c>
    </row>
    <row r="175" spans="1:5" ht="15" customHeight="1" x14ac:dyDescent="0.3">
      <c r="A175" s="100"/>
      <c r="B175" s="65" t="s">
        <v>136</v>
      </c>
      <c r="C175" s="78">
        <f>C176</f>
        <v>175800</v>
      </c>
      <c r="D175" s="78">
        <f>D176</f>
        <v>155800</v>
      </c>
      <c r="E175" s="78">
        <f>E176</f>
        <v>149225</v>
      </c>
    </row>
    <row r="176" spans="1:5" ht="15" customHeight="1" x14ac:dyDescent="0.3">
      <c r="A176" s="100"/>
      <c r="B176" s="65" t="s">
        <v>16</v>
      </c>
      <c r="C176" s="78">
        <v>175800</v>
      </c>
      <c r="D176" s="78">
        <v>155800</v>
      </c>
      <c r="E176" s="78">
        <v>149225</v>
      </c>
    </row>
    <row r="177" spans="1:5" ht="15" customHeight="1" x14ac:dyDescent="0.3">
      <c r="A177" s="100"/>
      <c r="B177" s="65" t="s">
        <v>137</v>
      </c>
      <c r="C177" s="78">
        <f>C179+C181</f>
        <v>2528543</v>
      </c>
      <c r="D177" s="78">
        <f>D178+D180</f>
        <v>2697215</v>
      </c>
      <c r="E177" s="78">
        <f>E178+E180</f>
        <v>2597615</v>
      </c>
    </row>
    <row r="178" spans="1:5" ht="15" customHeight="1" x14ac:dyDescent="0.3">
      <c r="A178" s="100"/>
      <c r="B178" s="65" t="s">
        <v>138</v>
      </c>
      <c r="C178" s="78">
        <f>C179</f>
        <v>2363319</v>
      </c>
      <c r="D178" s="78">
        <f>D179</f>
        <v>2511991</v>
      </c>
      <c r="E178" s="78">
        <f>E179</f>
        <v>2428499</v>
      </c>
    </row>
    <row r="179" spans="1:5" ht="15" customHeight="1" x14ac:dyDescent="0.3">
      <c r="A179" s="100"/>
      <c r="B179" s="65" t="s">
        <v>16</v>
      </c>
      <c r="C179" s="78">
        <v>2363319</v>
      </c>
      <c r="D179" s="78">
        <v>2511991</v>
      </c>
      <c r="E179" s="78">
        <v>2428499</v>
      </c>
    </row>
    <row r="180" spans="1:5" ht="15" customHeight="1" x14ac:dyDescent="0.3">
      <c r="A180" s="100"/>
      <c r="B180" s="65" t="s">
        <v>139</v>
      </c>
      <c r="C180" s="78">
        <f>C181</f>
        <v>165224</v>
      </c>
      <c r="D180" s="78">
        <f>D181</f>
        <v>185224</v>
      </c>
      <c r="E180" s="78">
        <f>E181</f>
        <v>169116</v>
      </c>
    </row>
    <row r="181" spans="1:5" ht="15" customHeight="1" x14ac:dyDescent="0.3">
      <c r="A181" s="100"/>
      <c r="B181" s="65" t="s">
        <v>16</v>
      </c>
      <c r="C181" s="78">
        <v>165224</v>
      </c>
      <c r="D181" s="78">
        <v>185224</v>
      </c>
      <c r="E181" s="78">
        <v>169116</v>
      </c>
    </row>
    <row r="182" spans="1:5" ht="15" customHeight="1" x14ac:dyDescent="0.3">
      <c r="A182" s="100"/>
      <c r="B182" s="65" t="s">
        <v>140</v>
      </c>
      <c r="C182" s="78">
        <f>C183</f>
        <v>319203</v>
      </c>
      <c r="D182" s="78">
        <f>D183</f>
        <v>332443</v>
      </c>
      <c r="E182" s="78">
        <f>E183</f>
        <v>324802</v>
      </c>
    </row>
    <row r="183" spans="1:5" ht="15" customHeight="1" x14ac:dyDescent="0.3">
      <c r="A183" s="100"/>
      <c r="B183" s="65" t="s">
        <v>16</v>
      </c>
      <c r="C183" s="78">
        <v>319203</v>
      </c>
      <c r="D183" s="78">
        <v>332443</v>
      </c>
      <c r="E183" s="78">
        <v>324802</v>
      </c>
    </row>
    <row r="184" spans="1:5" ht="15" customHeight="1" x14ac:dyDescent="0.3">
      <c r="A184" s="100"/>
      <c r="B184" s="65" t="s">
        <v>141</v>
      </c>
      <c r="C184" s="78">
        <v>12000</v>
      </c>
      <c r="D184" s="78">
        <f>D185</f>
        <v>12000</v>
      </c>
      <c r="E184" s="78">
        <f>E185</f>
        <v>12000</v>
      </c>
    </row>
    <row r="185" spans="1:5" ht="15" customHeight="1" x14ac:dyDescent="0.3">
      <c r="A185" s="100"/>
      <c r="B185" s="65" t="s">
        <v>16</v>
      </c>
      <c r="C185" s="78">
        <v>12000</v>
      </c>
      <c r="D185" s="78">
        <v>12000</v>
      </c>
      <c r="E185" s="78">
        <v>12000</v>
      </c>
    </row>
    <row r="186" spans="1:5" ht="15" customHeight="1" x14ac:dyDescent="0.3">
      <c r="A186" s="100"/>
      <c r="B186" s="65" t="s">
        <v>142</v>
      </c>
      <c r="C186" s="78">
        <f>C187+C188</f>
        <v>800</v>
      </c>
      <c r="D186" s="78">
        <f>D187+D188</f>
        <v>800</v>
      </c>
      <c r="E186" s="78">
        <f>E187+E188</f>
        <v>721</v>
      </c>
    </row>
    <row r="187" spans="1:5" ht="15" customHeight="1" x14ac:dyDescent="0.3">
      <c r="A187" s="100"/>
      <c r="B187" s="65" t="s">
        <v>14</v>
      </c>
      <c r="C187" s="78">
        <v>800</v>
      </c>
      <c r="D187" s="78">
        <v>135</v>
      </c>
      <c r="E187" s="78">
        <v>60</v>
      </c>
    </row>
    <row r="188" spans="1:5" ht="15" customHeight="1" x14ac:dyDescent="0.3">
      <c r="A188" s="100"/>
      <c r="B188" s="65" t="s">
        <v>16</v>
      </c>
      <c r="C188" s="78">
        <v>0</v>
      </c>
      <c r="D188" s="78">
        <v>665</v>
      </c>
      <c r="E188" s="78">
        <v>661</v>
      </c>
    </row>
    <row r="189" spans="1:5" ht="15" customHeight="1" x14ac:dyDescent="0.3">
      <c r="A189" s="100"/>
      <c r="B189" s="65" t="s">
        <v>143</v>
      </c>
      <c r="C189" s="78">
        <f>C190</f>
        <v>108000</v>
      </c>
      <c r="D189" s="78">
        <f>D190</f>
        <v>114402</v>
      </c>
      <c r="E189" s="78">
        <f>E190</f>
        <v>110722</v>
      </c>
    </row>
    <row r="190" spans="1:5" ht="15" customHeight="1" x14ac:dyDescent="0.3">
      <c r="A190" s="100"/>
      <c r="B190" s="65" t="s">
        <v>16</v>
      </c>
      <c r="C190" s="78">
        <v>108000</v>
      </c>
      <c r="D190" s="78">
        <v>114402</v>
      </c>
      <c r="E190" s="78">
        <v>110722</v>
      </c>
    </row>
    <row r="191" spans="1:5" ht="15" customHeight="1" x14ac:dyDescent="0.3">
      <c r="A191" s="100"/>
      <c r="B191" s="65" t="s">
        <v>144</v>
      </c>
      <c r="C191" s="78">
        <f>C192</f>
        <v>45184</v>
      </c>
      <c r="D191" s="78">
        <f>D192</f>
        <v>45184</v>
      </c>
      <c r="E191" s="78">
        <f>E192</f>
        <v>45510</v>
      </c>
    </row>
    <row r="192" spans="1:5" ht="15" customHeight="1" x14ac:dyDescent="0.3">
      <c r="A192" s="100"/>
      <c r="B192" s="65" t="s">
        <v>16</v>
      </c>
      <c r="C192" s="78">
        <v>45184</v>
      </c>
      <c r="D192" s="78">
        <v>45184</v>
      </c>
      <c r="E192" s="78">
        <v>45510</v>
      </c>
    </row>
    <row r="193" spans="1:5" ht="15" customHeight="1" x14ac:dyDescent="0.3">
      <c r="A193" s="100"/>
      <c r="B193" s="74" t="s">
        <v>145</v>
      </c>
      <c r="C193" s="75">
        <f>C194+C197+C200+C203+C209+C213+C218+C223+C211+C216+C221</f>
        <v>686065</v>
      </c>
      <c r="D193" s="75">
        <f>D194+D197+D200+D203+D209+D213+D218+D223+D211+D216+D221</f>
        <v>713931</v>
      </c>
      <c r="E193" s="75">
        <f>E194+E197+E200+E203+E209+E213+E218+E223+E211+E216+E221</f>
        <v>696370</v>
      </c>
    </row>
    <row r="194" spans="1:5" ht="15" customHeight="1" x14ac:dyDescent="0.3">
      <c r="A194" s="100"/>
      <c r="B194" s="65" t="s">
        <v>146</v>
      </c>
      <c r="C194" s="78">
        <f>C195+C196</f>
        <v>37000</v>
      </c>
      <c r="D194" s="78">
        <f>D195+D196</f>
        <v>37000</v>
      </c>
      <c r="E194" s="78">
        <f>E195+E196</f>
        <v>36962</v>
      </c>
    </row>
    <row r="195" spans="1:5" ht="15" customHeight="1" x14ac:dyDescent="0.3">
      <c r="A195" s="100"/>
      <c r="B195" s="65" t="s">
        <v>14</v>
      </c>
      <c r="C195" s="78">
        <v>37000</v>
      </c>
      <c r="D195" s="78">
        <v>34072</v>
      </c>
      <c r="E195" s="78">
        <v>34072</v>
      </c>
    </row>
    <row r="196" spans="1:5" ht="15" customHeight="1" x14ac:dyDescent="0.3">
      <c r="A196" s="100"/>
      <c r="B196" s="65" t="s">
        <v>16</v>
      </c>
      <c r="C196" s="78">
        <v>0</v>
      </c>
      <c r="D196" s="78">
        <v>2928</v>
      </c>
      <c r="E196" s="78">
        <v>2890</v>
      </c>
    </row>
    <row r="197" spans="1:5" ht="15" customHeight="1" x14ac:dyDescent="0.3">
      <c r="A197" s="100"/>
      <c r="B197" s="65" t="s">
        <v>147</v>
      </c>
      <c r="C197" s="78">
        <f>C198+C199</f>
        <v>59000</v>
      </c>
      <c r="D197" s="78">
        <f>D198+D199</f>
        <v>59000</v>
      </c>
      <c r="E197" s="78">
        <f>E198+E199</f>
        <v>58068</v>
      </c>
    </row>
    <row r="198" spans="1:5" ht="15" customHeight="1" x14ac:dyDescent="0.3">
      <c r="A198" s="100"/>
      <c r="B198" s="65" t="s">
        <v>14</v>
      </c>
      <c r="C198" s="78">
        <v>29000</v>
      </c>
      <c r="D198" s="78">
        <v>15295</v>
      </c>
      <c r="E198" s="78">
        <v>14365</v>
      </c>
    </row>
    <row r="199" spans="1:5" ht="15" customHeight="1" x14ac:dyDescent="0.3">
      <c r="A199" s="100"/>
      <c r="B199" s="65" t="s">
        <v>16</v>
      </c>
      <c r="C199" s="78">
        <v>30000</v>
      </c>
      <c r="D199" s="78">
        <v>43705</v>
      </c>
      <c r="E199" s="78">
        <v>43703</v>
      </c>
    </row>
    <row r="200" spans="1:5" ht="15" customHeight="1" x14ac:dyDescent="0.3">
      <c r="A200" s="100"/>
      <c r="B200" s="79" t="s">
        <v>148</v>
      </c>
      <c r="C200" s="80">
        <f>C201+C202</f>
        <v>43115</v>
      </c>
      <c r="D200" s="80">
        <f>D201+D202</f>
        <v>43235</v>
      </c>
      <c r="E200" s="80">
        <f>E201+E202</f>
        <v>43431</v>
      </c>
    </row>
    <row r="201" spans="1:5" ht="15" customHeight="1" x14ac:dyDescent="0.3">
      <c r="A201" s="100"/>
      <c r="B201" s="79" t="s">
        <v>14</v>
      </c>
      <c r="C201" s="80">
        <v>13115</v>
      </c>
      <c r="D201" s="80">
        <v>0</v>
      </c>
      <c r="E201" s="80">
        <v>0</v>
      </c>
    </row>
    <row r="202" spans="1:5" ht="15" customHeight="1" x14ac:dyDescent="0.3">
      <c r="A202" s="100"/>
      <c r="B202" s="79" t="s">
        <v>16</v>
      </c>
      <c r="C202" s="80">
        <v>30000</v>
      </c>
      <c r="D202" s="80">
        <v>43235</v>
      </c>
      <c r="E202" s="80">
        <v>43431</v>
      </c>
    </row>
    <row r="203" spans="1:5" ht="15" customHeight="1" x14ac:dyDescent="0.3">
      <c r="A203" s="100"/>
      <c r="B203" s="79" t="s">
        <v>149</v>
      </c>
      <c r="C203" s="80">
        <f>C204+C207</f>
        <v>151862</v>
      </c>
      <c r="D203" s="80">
        <f>D204+D207</f>
        <v>156062</v>
      </c>
      <c r="E203" s="80">
        <f>E204+E207</f>
        <v>155451</v>
      </c>
    </row>
    <row r="204" spans="1:5" ht="15" customHeight="1" x14ac:dyDescent="0.3">
      <c r="A204" s="100"/>
      <c r="B204" s="79" t="s">
        <v>150</v>
      </c>
      <c r="C204" s="80">
        <f>C206+C205</f>
        <v>116397</v>
      </c>
      <c r="D204" s="80">
        <f>D206+D205</f>
        <v>120597</v>
      </c>
      <c r="E204" s="80">
        <f>E206+E205</f>
        <v>120251</v>
      </c>
    </row>
    <row r="205" spans="1:5" ht="15" customHeight="1" x14ac:dyDescent="0.3">
      <c r="A205" s="100"/>
      <c r="B205" s="79" t="s">
        <v>14</v>
      </c>
      <c r="C205" s="80">
        <v>0</v>
      </c>
      <c r="D205" s="80">
        <v>80147</v>
      </c>
      <c r="E205" s="80">
        <v>80109</v>
      </c>
    </row>
    <row r="206" spans="1:5" ht="15" customHeight="1" x14ac:dyDescent="0.3">
      <c r="A206" s="100"/>
      <c r="B206" s="79" t="s">
        <v>16</v>
      </c>
      <c r="C206" s="80">
        <v>116397</v>
      </c>
      <c r="D206" s="80">
        <v>40450</v>
      </c>
      <c r="E206" s="80">
        <v>40142</v>
      </c>
    </row>
    <row r="207" spans="1:5" ht="15" customHeight="1" x14ac:dyDescent="0.3">
      <c r="A207" s="100"/>
      <c r="B207" s="79" t="s">
        <v>151</v>
      </c>
      <c r="C207" s="80">
        <f>C208</f>
        <v>35465</v>
      </c>
      <c r="D207" s="80">
        <f>D208</f>
        <v>35465</v>
      </c>
      <c r="E207" s="80">
        <f>E208</f>
        <v>35200</v>
      </c>
    </row>
    <row r="208" spans="1:5" ht="15" customHeight="1" x14ac:dyDescent="0.3">
      <c r="A208" s="100"/>
      <c r="B208" s="79" t="s">
        <v>16</v>
      </c>
      <c r="C208" s="80">
        <v>35465</v>
      </c>
      <c r="D208" s="80">
        <v>35465</v>
      </c>
      <c r="E208" s="80">
        <v>35200</v>
      </c>
    </row>
    <row r="209" spans="1:5" ht="15" customHeight="1" x14ac:dyDescent="0.3">
      <c r="A209" s="100"/>
      <c r="B209" s="79" t="s">
        <v>152</v>
      </c>
      <c r="C209" s="80">
        <f>C210</f>
        <v>41132</v>
      </c>
      <c r="D209" s="80">
        <f>D210</f>
        <v>41132</v>
      </c>
      <c r="E209" s="80">
        <f>E210</f>
        <v>41077</v>
      </c>
    </row>
    <row r="210" spans="1:5" ht="15" customHeight="1" x14ac:dyDescent="0.3">
      <c r="A210" s="100"/>
      <c r="B210" s="79" t="s">
        <v>16</v>
      </c>
      <c r="C210" s="80">
        <v>41132</v>
      </c>
      <c r="D210" s="80">
        <v>41132</v>
      </c>
      <c r="E210" s="80">
        <v>41077</v>
      </c>
    </row>
    <row r="211" spans="1:5" ht="15" customHeight="1" x14ac:dyDescent="0.3">
      <c r="A211" s="100"/>
      <c r="B211" s="79" t="s">
        <v>153</v>
      </c>
      <c r="C211" s="80">
        <f>C212</f>
        <v>150000</v>
      </c>
      <c r="D211" s="80">
        <f>D212</f>
        <v>157757</v>
      </c>
      <c r="E211" s="80">
        <f>E212</f>
        <v>148800</v>
      </c>
    </row>
    <row r="212" spans="1:5" ht="15" customHeight="1" x14ac:dyDescent="0.3">
      <c r="A212" s="100"/>
      <c r="B212" s="79" t="s">
        <v>16</v>
      </c>
      <c r="C212" s="80">
        <v>150000</v>
      </c>
      <c r="D212" s="80">
        <v>157757</v>
      </c>
      <c r="E212" s="80">
        <v>148800</v>
      </c>
    </row>
    <row r="213" spans="1:5" ht="15" customHeight="1" x14ac:dyDescent="0.3">
      <c r="A213" s="100"/>
      <c r="B213" s="65" t="s">
        <v>154</v>
      </c>
      <c r="C213" s="78">
        <f>C214+C215</f>
        <v>77005</v>
      </c>
      <c r="D213" s="78">
        <f>D214+D215</f>
        <v>91392</v>
      </c>
      <c r="E213" s="78">
        <f>E214+E215</f>
        <v>91302</v>
      </c>
    </row>
    <row r="214" spans="1:5" ht="15" customHeight="1" x14ac:dyDescent="0.3">
      <c r="A214" s="100"/>
      <c r="B214" s="65" t="s">
        <v>14</v>
      </c>
      <c r="C214" s="78">
        <v>67005</v>
      </c>
      <c r="D214" s="78">
        <v>54055</v>
      </c>
      <c r="E214" s="78">
        <v>54048</v>
      </c>
    </row>
    <row r="215" spans="1:5" ht="15" customHeight="1" x14ac:dyDescent="0.3">
      <c r="A215" s="100"/>
      <c r="B215" s="65" t="s">
        <v>16</v>
      </c>
      <c r="C215" s="78">
        <v>10000</v>
      </c>
      <c r="D215" s="78">
        <v>37337</v>
      </c>
      <c r="E215" s="78">
        <v>37254</v>
      </c>
    </row>
    <row r="216" spans="1:5" ht="15" customHeight="1" x14ac:dyDescent="0.3">
      <c r="A216" s="100"/>
      <c r="B216" s="65" t="s">
        <v>190</v>
      </c>
      <c r="C216" s="78">
        <f>C217</f>
        <v>0</v>
      </c>
      <c r="D216" s="78">
        <f>D217</f>
        <v>750</v>
      </c>
      <c r="E216" s="78">
        <f>E217</f>
        <v>700</v>
      </c>
    </row>
    <row r="217" spans="1:5" ht="15" customHeight="1" x14ac:dyDescent="0.3">
      <c r="A217" s="100"/>
      <c r="B217" s="65" t="s">
        <v>16</v>
      </c>
      <c r="C217" s="78">
        <v>0</v>
      </c>
      <c r="D217" s="78">
        <v>750</v>
      </c>
      <c r="E217" s="78">
        <v>700</v>
      </c>
    </row>
    <row r="218" spans="1:5" ht="15" customHeight="1" x14ac:dyDescent="0.3">
      <c r="A218" s="100"/>
      <c r="B218" s="65" t="s">
        <v>156</v>
      </c>
      <c r="C218" s="78">
        <f>C219+C220</f>
        <v>26425</v>
      </c>
      <c r="D218" s="78">
        <f>D219+D220</f>
        <v>27077</v>
      </c>
      <c r="E218" s="78">
        <f>E219+E220</f>
        <v>20504</v>
      </c>
    </row>
    <row r="219" spans="1:5" ht="15" customHeight="1" x14ac:dyDescent="0.3">
      <c r="A219" s="100"/>
      <c r="B219" s="65" t="s">
        <v>14</v>
      </c>
      <c r="C219" s="78">
        <v>25425</v>
      </c>
      <c r="D219" s="78">
        <v>26077</v>
      </c>
      <c r="E219" s="78">
        <v>19932</v>
      </c>
    </row>
    <row r="220" spans="1:5" ht="15" customHeight="1" x14ac:dyDescent="0.3">
      <c r="A220" s="100"/>
      <c r="B220" s="65" t="s">
        <v>16</v>
      </c>
      <c r="C220" s="78">
        <v>1000</v>
      </c>
      <c r="D220" s="78">
        <v>1000</v>
      </c>
      <c r="E220" s="78">
        <v>572</v>
      </c>
    </row>
    <row r="221" spans="1:5" ht="15" customHeight="1" x14ac:dyDescent="0.3">
      <c r="A221" s="100"/>
      <c r="B221" s="65" t="s">
        <v>191</v>
      </c>
      <c r="C221" s="78">
        <f>C222</f>
        <v>0</v>
      </c>
      <c r="D221" s="78">
        <f>D222</f>
        <v>0</v>
      </c>
      <c r="E221" s="78">
        <f>E222</f>
        <v>0</v>
      </c>
    </row>
    <row r="222" spans="1:5" ht="15" customHeight="1" x14ac:dyDescent="0.3">
      <c r="A222" s="100"/>
      <c r="B222" s="65" t="s">
        <v>16</v>
      </c>
      <c r="C222" s="78"/>
      <c r="D222" s="186">
        <v>0</v>
      </c>
      <c r="E222" s="186">
        <v>0</v>
      </c>
    </row>
    <row r="223" spans="1:5" ht="15" customHeight="1" x14ac:dyDescent="0.3">
      <c r="A223" s="100"/>
      <c r="B223" s="65" t="s">
        <v>157</v>
      </c>
      <c r="C223" s="78">
        <f>C224</f>
        <v>100526</v>
      </c>
      <c r="D223" s="78">
        <f>D224</f>
        <v>100526</v>
      </c>
      <c r="E223" s="78">
        <f>E224</f>
        <v>100075</v>
      </c>
    </row>
    <row r="224" spans="1:5" ht="15" customHeight="1" x14ac:dyDescent="0.3">
      <c r="A224" s="100"/>
      <c r="B224" s="65" t="s">
        <v>16</v>
      </c>
      <c r="C224" s="78">
        <v>100526</v>
      </c>
      <c r="D224" s="78">
        <v>100526</v>
      </c>
      <c r="E224" s="78">
        <v>100075</v>
      </c>
    </row>
    <row r="225" spans="1:5" ht="15" customHeight="1" x14ac:dyDescent="0.3">
      <c r="A225" s="156"/>
      <c r="B225" s="163"/>
      <c r="C225" s="88"/>
      <c r="D225" s="88"/>
      <c r="E225" s="88"/>
    </row>
    <row r="226" spans="1:5" ht="15" customHeight="1" x14ac:dyDescent="0.3">
      <c r="A226" s="156"/>
      <c r="B226" s="90" t="s">
        <v>17</v>
      </c>
      <c r="C226" s="91">
        <f>C32-C75</f>
        <v>1224</v>
      </c>
      <c r="D226" s="92">
        <f>D32-D75</f>
        <v>-102567</v>
      </c>
      <c r="E226" s="92">
        <f>E32-E75</f>
        <v>534992</v>
      </c>
    </row>
    <row r="227" spans="1:5" ht="15" customHeight="1" x14ac:dyDescent="0.3">
      <c r="A227" s="156"/>
      <c r="B227" s="90"/>
      <c r="C227" s="92"/>
      <c r="D227" s="92"/>
      <c r="E227" s="92"/>
    </row>
    <row r="228" spans="1:5" ht="15" customHeight="1" x14ac:dyDescent="0.3">
      <c r="A228" s="156"/>
      <c r="B228" s="50" t="s">
        <v>158</v>
      </c>
      <c r="C228" s="51" t="s">
        <v>2</v>
      </c>
      <c r="D228" s="51" t="s">
        <v>3</v>
      </c>
      <c r="E228" s="51" t="s">
        <v>4</v>
      </c>
    </row>
    <row r="229" spans="1:5" ht="15" customHeight="1" x14ac:dyDescent="0.3">
      <c r="A229" s="156"/>
      <c r="B229" s="94" t="s">
        <v>159</v>
      </c>
      <c r="C229" s="95">
        <f>C230+C240+C241+C242+C244+C243</f>
        <v>-1967991</v>
      </c>
      <c r="D229" s="95">
        <f>D230+D240+D241+D242+D244+D243</f>
        <v>-2104200</v>
      </c>
      <c r="E229" s="95">
        <f>E230+E240+E241+E242+E244+E243</f>
        <v>-1414588</v>
      </c>
    </row>
    <row r="230" spans="1:5" ht="15" customHeight="1" x14ac:dyDescent="0.3">
      <c r="A230" s="156"/>
      <c r="B230" s="96" t="s">
        <v>160</v>
      </c>
      <c r="C230" s="97">
        <f>C231+C238+C232+C236+C234+C237+C235+C239+C233</f>
        <v>-1735308</v>
      </c>
      <c r="D230" s="97">
        <f>D231+D238+D232+D236+D234+D237+D235+D239+D233</f>
        <v>-1978017</v>
      </c>
      <c r="E230" s="97">
        <f>E231+E238+E232+E236+E234+E237+E235+E239+E233</f>
        <v>-1332728</v>
      </c>
    </row>
    <row r="231" spans="1:5" ht="15" customHeight="1" x14ac:dyDescent="0.3">
      <c r="A231" s="156"/>
      <c r="B231" s="65" t="s">
        <v>93</v>
      </c>
      <c r="C231" s="98">
        <v>-279125</v>
      </c>
      <c r="D231" s="98">
        <v>-413454</v>
      </c>
      <c r="E231" s="98">
        <v>-353477</v>
      </c>
    </row>
    <row r="232" spans="1:5" ht="15" customHeight="1" x14ac:dyDescent="0.3">
      <c r="A232" s="156"/>
      <c r="B232" s="65" t="s">
        <v>98</v>
      </c>
      <c r="C232" s="98">
        <v>-20000</v>
      </c>
      <c r="D232" s="98">
        <v>-20000</v>
      </c>
      <c r="E232" s="98">
        <v>-19920</v>
      </c>
    </row>
    <row r="233" spans="1:5" ht="15" customHeight="1" x14ac:dyDescent="0.3">
      <c r="A233" s="156"/>
      <c r="B233" s="65" t="s">
        <v>100</v>
      </c>
      <c r="C233" s="98">
        <v>-69900</v>
      </c>
      <c r="D233" s="98">
        <v>-69900</v>
      </c>
      <c r="E233" s="98">
        <v>-32120</v>
      </c>
    </row>
    <row r="234" spans="1:5" ht="15" customHeight="1" x14ac:dyDescent="0.3">
      <c r="A234" s="156"/>
      <c r="B234" s="65" t="s">
        <v>101</v>
      </c>
      <c r="C234" s="98">
        <v>-60000</v>
      </c>
      <c r="D234" s="98">
        <v>-72000</v>
      </c>
      <c r="E234" s="98">
        <v>-67546</v>
      </c>
    </row>
    <row r="235" spans="1:5" ht="15" customHeight="1" x14ac:dyDescent="0.3">
      <c r="A235" s="156"/>
      <c r="B235" s="65" t="s">
        <v>103</v>
      </c>
      <c r="C235" s="98">
        <v>-28756</v>
      </c>
      <c r="D235" s="98">
        <v>-28756</v>
      </c>
      <c r="E235" s="98">
        <v>-28756</v>
      </c>
    </row>
    <row r="236" spans="1:5" ht="15" customHeight="1" x14ac:dyDescent="0.3">
      <c r="A236" s="156"/>
      <c r="B236" s="65" t="s">
        <v>165</v>
      </c>
      <c r="C236" s="98">
        <v>-1100000</v>
      </c>
      <c r="D236" s="98">
        <v>-1070000</v>
      </c>
      <c r="E236" s="98">
        <v>-549122</v>
      </c>
    </row>
    <row r="237" spans="1:5" ht="15" customHeight="1" x14ac:dyDescent="0.3">
      <c r="A237" s="156"/>
      <c r="B237" s="65" t="s">
        <v>166</v>
      </c>
      <c r="C237" s="98">
        <v>0</v>
      </c>
      <c r="D237" s="98">
        <v>-7680</v>
      </c>
      <c r="E237" s="98">
        <v>-7680</v>
      </c>
    </row>
    <row r="238" spans="1:5" ht="15" customHeight="1" x14ac:dyDescent="0.3">
      <c r="A238" s="156"/>
      <c r="B238" s="65" t="s">
        <v>199</v>
      </c>
      <c r="C238" s="98">
        <v>-27527</v>
      </c>
      <c r="D238" s="98">
        <v>-27527</v>
      </c>
      <c r="E238" s="98">
        <v>-27479</v>
      </c>
    </row>
    <row r="239" spans="1:5" ht="15" customHeight="1" x14ac:dyDescent="0.3">
      <c r="A239" s="156"/>
      <c r="B239" s="65" t="s">
        <v>138</v>
      </c>
      <c r="C239" s="98">
        <v>-150000</v>
      </c>
      <c r="D239" s="98">
        <v>-268700</v>
      </c>
      <c r="E239" s="98">
        <v>-246628</v>
      </c>
    </row>
    <row r="240" spans="1:5" x14ac:dyDescent="0.3">
      <c r="A240" s="156"/>
      <c r="B240" s="96" t="s">
        <v>169</v>
      </c>
      <c r="C240" s="97">
        <v>0</v>
      </c>
      <c r="D240" s="97">
        <v>48500</v>
      </c>
      <c r="E240" s="97">
        <v>48500</v>
      </c>
    </row>
    <row r="241" spans="1:5" x14ac:dyDescent="0.3">
      <c r="A241" s="156"/>
      <c r="B241" s="96" t="s">
        <v>170</v>
      </c>
      <c r="C241" s="97">
        <v>47000</v>
      </c>
      <c r="D241" s="97">
        <v>47000</v>
      </c>
      <c r="E241" s="97">
        <v>21318</v>
      </c>
    </row>
    <row r="242" spans="1:5" x14ac:dyDescent="0.3">
      <c r="A242" s="156"/>
      <c r="B242" s="96" t="s">
        <v>171</v>
      </c>
      <c r="C242" s="97">
        <v>-174000</v>
      </c>
      <c r="D242" s="97">
        <v>-94000</v>
      </c>
      <c r="E242" s="97">
        <v>-42636</v>
      </c>
    </row>
    <row r="243" spans="1:5" x14ac:dyDescent="0.3">
      <c r="A243" s="156"/>
      <c r="B243" s="96" t="s">
        <v>195</v>
      </c>
      <c r="C243" s="97">
        <v>0</v>
      </c>
      <c r="D243" s="97">
        <v>0</v>
      </c>
      <c r="E243" s="97">
        <v>16607</v>
      </c>
    </row>
    <row r="244" spans="1:5" x14ac:dyDescent="0.3">
      <c r="A244" s="156"/>
      <c r="B244" s="96" t="s">
        <v>196</v>
      </c>
      <c r="C244" s="97">
        <v>-105683</v>
      </c>
      <c r="D244" s="97">
        <v>-127683</v>
      </c>
      <c r="E244" s="97">
        <v>-125649</v>
      </c>
    </row>
    <row r="245" spans="1:5" x14ac:dyDescent="0.3">
      <c r="A245" s="156"/>
      <c r="B245" s="100"/>
      <c r="C245" s="100"/>
      <c r="D245" s="100"/>
      <c r="E245" s="100"/>
    </row>
    <row r="246" spans="1:5" x14ac:dyDescent="0.3">
      <c r="A246" s="156"/>
      <c r="B246" s="96" t="s">
        <v>174</v>
      </c>
      <c r="C246" s="187">
        <f>C226+C229</f>
        <v>-1966767</v>
      </c>
      <c r="D246" s="188">
        <f>D226+D229</f>
        <v>-2206767</v>
      </c>
      <c r="E246" s="188">
        <f>E226+E229</f>
        <v>-879596</v>
      </c>
    </row>
    <row r="247" spans="1:5" x14ac:dyDescent="0.3">
      <c r="A247" s="156"/>
      <c r="B247" s="100"/>
      <c r="C247" s="100"/>
      <c r="D247" s="100"/>
      <c r="E247" s="100"/>
    </row>
    <row r="248" spans="1:5" ht="27" x14ac:dyDescent="0.3">
      <c r="A248" s="156"/>
      <c r="B248" s="50" t="s">
        <v>175</v>
      </c>
      <c r="C248" s="51" t="s">
        <v>2</v>
      </c>
      <c r="D248" s="51" t="s">
        <v>3</v>
      </c>
      <c r="E248" s="51" t="s">
        <v>4</v>
      </c>
    </row>
    <row r="249" spans="1:5" x14ac:dyDescent="0.3">
      <c r="A249" s="156"/>
      <c r="B249" s="94" t="s">
        <v>28</v>
      </c>
      <c r="C249" s="102">
        <f>C251+C250</f>
        <v>778039</v>
      </c>
      <c r="D249" s="102">
        <f>D251+D250</f>
        <v>1018039</v>
      </c>
      <c r="E249" s="102">
        <f>E251+E250</f>
        <v>1018039</v>
      </c>
    </row>
    <row r="250" spans="1:5" x14ac:dyDescent="0.3">
      <c r="A250" s="156"/>
      <c r="B250" s="103" t="s">
        <v>176</v>
      </c>
      <c r="C250" s="104">
        <v>1200000</v>
      </c>
      <c r="D250" s="104">
        <v>1440000</v>
      </c>
      <c r="E250" s="104">
        <v>1440000</v>
      </c>
    </row>
    <row r="251" spans="1:5" x14ac:dyDescent="0.3">
      <c r="A251" s="156"/>
      <c r="B251" s="31" t="s">
        <v>30</v>
      </c>
      <c r="C251" s="98">
        <v>-421961</v>
      </c>
      <c r="D251" s="98">
        <v>-421961</v>
      </c>
      <c r="E251" s="98">
        <v>-421961</v>
      </c>
    </row>
    <row r="252" spans="1:5" x14ac:dyDescent="0.3">
      <c r="A252" s="156"/>
      <c r="B252" s="100"/>
      <c r="C252" s="100"/>
      <c r="D252" s="100"/>
      <c r="E252" s="100"/>
    </row>
    <row r="253" spans="1:5" ht="27" x14ac:dyDescent="0.3">
      <c r="A253" s="156"/>
      <c r="B253" s="50" t="s">
        <v>177</v>
      </c>
      <c r="C253" s="51" t="s">
        <v>2</v>
      </c>
      <c r="D253" s="51" t="s">
        <v>3</v>
      </c>
      <c r="E253" s="51" t="s">
        <v>4</v>
      </c>
    </row>
    <row r="254" spans="1:5" x14ac:dyDescent="0.3">
      <c r="A254" s="156"/>
      <c r="B254" s="94" t="s">
        <v>32</v>
      </c>
      <c r="C254" s="105">
        <f>C255</f>
        <v>-1188728</v>
      </c>
      <c r="D254" s="105">
        <f>D255</f>
        <v>-1188729</v>
      </c>
      <c r="E254" s="105">
        <f>E255</f>
        <v>295866</v>
      </c>
    </row>
    <row r="255" spans="1:5" x14ac:dyDescent="0.3">
      <c r="A255" s="156"/>
      <c r="B255" s="31" t="s">
        <v>33</v>
      </c>
      <c r="C255" s="106">
        <v>-1188728</v>
      </c>
      <c r="D255" s="106">
        <v>-1188729</v>
      </c>
      <c r="E255" s="106">
        <v>295866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5472-C4D2-4E55-8507-88ED0BD1ABA8}">
  <dimension ref="A1:G253"/>
  <sheetViews>
    <sheetView topLeftCell="A11" workbookViewId="0">
      <selection activeCell="G29" sqref="G29"/>
    </sheetView>
  </sheetViews>
  <sheetFormatPr defaultRowHeight="14.4" x14ac:dyDescent="0.3"/>
  <cols>
    <col min="2" max="2" width="38" customWidth="1"/>
    <col min="3" max="3" width="15.21875" customWidth="1"/>
    <col min="4" max="4" width="15.109375" customWidth="1"/>
    <col min="5" max="5" width="15.6640625" customWidth="1"/>
  </cols>
  <sheetData>
    <row r="1" spans="1:5" ht="15.6" x14ac:dyDescent="0.3">
      <c r="A1" s="1"/>
      <c r="B1" s="2" t="s">
        <v>200</v>
      </c>
      <c r="C1" s="3"/>
      <c r="D1" s="3"/>
      <c r="E1" s="3"/>
    </row>
    <row r="2" spans="1:5" ht="15" thickBot="1" x14ac:dyDescent="0.35">
      <c r="A2" s="1"/>
      <c r="B2" s="3"/>
      <c r="C2" s="3"/>
      <c r="D2" s="3"/>
      <c r="E2" s="3"/>
    </row>
    <row r="3" spans="1:5" x14ac:dyDescent="0.3">
      <c r="A3" s="4"/>
      <c r="B3" s="149" t="s">
        <v>1</v>
      </c>
      <c r="C3" s="6" t="s">
        <v>2</v>
      </c>
      <c r="D3" s="6" t="s">
        <v>3</v>
      </c>
      <c r="E3" s="7" t="s">
        <v>4</v>
      </c>
    </row>
    <row r="4" spans="1:5" x14ac:dyDescent="0.3">
      <c r="A4" s="8" t="s">
        <v>5</v>
      </c>
      <c r="B4" s="150" t="s">
        <v>6</v>
      </c>
      <c r="C4" s="10">
        <f>SUM(C5+C6+C7+C8)</f>
        <v>9501404</v>
      </c>
      <c r="D4" s="10">
        <f>SUM(D5+D6+D7+D8)</f>
        <v>9784385</v>
      </c>
      <c r="E4" s="18">
        <f>SUM(E5+E6+E7+E8)</f>
        <v>10037852</v>
      </c>
    </row>
    <row r="5" spans="1:5" x14ac:dyDescent="0.3">
      <c r="A5" s="13">
        <v>30</v>
      </c>
      <c r="B5" s="32" t="s">
        <v>7</v>
      </c>
      <c r="C5" s="15">
        <v>6138200</v>
      </c>
      <c r="D5" s="15">
        <v>6138200</v>
      </c>
      <c r="E5" s="16">
        <v>6400658</v>
      </c>
    </row>
    <row r="6" spans="1:5" x14ac:dyDescent="0.3">
      <c r="A6" s="13">
        <v>32</v>
      </c>
      <c r="B6" s="32" t="s">
        <v>8</v>
      </c>
      <c r="C6" s="15">
        <v>475210</v>
      </c>
      <c r="D6" s="15">
        <v>610622</v>
      </c>
      <c r="E6" s="16">
        <v>609988</v>
      </c>
    </row>
    <row r="7" spans="1:5" x14ac:dyDescent="0.3">
      <c r="A7" s="13">
        <v>35</v>
      </c>
      <c r="B7" s="32" t="s">
        <v>9</v>
      </c>
      <c r="C7" s="15">
        <v>2872994</v>
      </c>
      <c r="D7" s="15">
        <v>3020563</v>
      </c>
      <c r="E7" s="16">
        <v>2992170</v>
      </c>
    </row>
    <row r="8" spans="1:5" x14ac:dyDescent="0.3">
      <c r="A8" s="13">
        <v>38</v>
      </c>
      <c r="B8" s="32" t="s">
        <v>10</v>
      </c>
      <c r="C8" s="15">
        <v>15000</v>
      </c>
      <c r="D8" s="15">
        <v>15000</v>
      </c>
      <c r="E8" s="16">
        <v>35036</v>
      </c>
    </row>
    <row r="9" spans="1:5" x14ac:dyDescent="0.3">
      <c r="A9" s="17" t="s">
        <v>11</v>
      </c>
      <c r="B9" s="150" t="s">
        <v>12</v>
      </c>
      <c r="C9" s="10">
        <f>SUM(C10:C11)</f>
        <v>9112153</v>
      </c>
      <c r="D9" s="10">
        <f>SUM(D10:D11)</f>
        <v>9350501</v>
      </c>
      <c r="E9" s="10">
        <f>SUM(E10:E11)</f>
        <v>8880007</v>
      </c>
    </row>
    <row r="10" spans="1:5" x14ac:dyDescent="0.3">
      <c r="A10" s="19" t="s">
        <v>13</v>
      </c>
      <c r="B10" s="31" t="s">
        <v>14</v>
      </c>
      <c r="C10" s="21">
        <v>751761</v>
      </c>
      <c r="D10" s="21">
        <v>504526</v>
      </c>
      <c r="E10" s="22">
        <v>434511</v>
      </c>
    </row>
    <row r="11" spans="1:5" x14ac:dyDescent="0.3">
      <c r="A11" s="19" t="s">
        <v>15</v>
      </c>
      <c r="B11" s="31" t="s">
        <v>16</v>
      </c>
      <c r="C11" s="21">
        <v>8360392</v>
      </c>
      <c r="D11" s="21">
        <v>8845975</v>
      </c>
      <c r="E11" s="22">
        <v>8445496</v>
      </c>
    </row>
    <row r="12" spans="1:5" x14ac:dyDescent="0.3">
      <c r="A12" s="23"/>
      <c r="B12" s="151" t="s">
        <v>17</v>
      </c>
      <c r="C12" s="25">
        <f>SUM(C4-C9)</f>
        <v>389251</v>
      </c>
      <c r="D12" s="25">
        <f>SUM(D4-D9)</f>
        <v>433884</v>
      </c>
      <c r="E12" s="26">
        <f>SUM(E4-E9)</f>
        <v>1157845</v>
      </c>
    </row>
    <row r="13" spans="1:5" x14ac:dyDescent="0.3">
      <c r="A13" s="27" t="s">
        <v>18</v>
      </c>
      <c r="B13" s="152" t="s">
        <v>19</v>
      </c>
      <c r="C13" s="29">
        <f>SUM(C14:C20)</f>
        <v>-2320612</v>
      </c>
      <c r="D13" s="29">
        <f>SUM(D14:D20)</f>
        <v>-2365245</v>
      </c>
      <c r="E13" s="29">
        <f>SUM(E14:E20)</f>
        <v>-2252333</v>
      </c>
    </row>
    <row r="14" spans="1:5" x14ac:dyDescent="0.3">
      <c r="A14" s="167">
        <v>38</v>
      </c>
      <c r="B14" s="168" t="s">
        <v>20</v>
      </c>
      <c r="C14" s="169">
        <v>0</v>
      </c>
      <c r="D14" s="169">
        <v>0</v>
      </c>
      <c r="E14" s="170">
        <v>12120</v>
      </c>
    </row>
    <row r="15" spans="1:5" x14ac:dyDescent="0.3">
      <c r="A15" s="13">
        <v>155</v>
      </c>
      <c r="B15" s="31" t="s">
        <v>21</v>
      </c>
      <c r="C15" s="21">
        <v>-2060982</v>
      </c>
      <c r="D15" s="21">
        <v>-2095003</v>
      </c>
      <c r="E15" s="22">
        <v>-2027098</v>
      </c>
    </row>
    <row r="16" spans="1:5" x14ac:dyDescent="0.3">
      <c r="A16" s="13">
        <v>3502</v>
      </c>
      <c r="B16" s="31" t="s">
        <v>22</v>
      </c>
      <c r="C16" s="21">
        <v>55000</v>
      </c>
      <c r="D16" s="21">
        <v>72727</v>
      </c>
      <c r="E16" s="22">
        <v>47530</v>
      </c>
    </row>
    <row r="17" spans="1:7" x14ac:dyDescent="0.3">
      <c r="A17" s="13">
        <v>4502</v>
      </c>
      <c r="B17" s="31" t="s">
        <v>23</v>
      </c>
      <c r="C17" s="21">
        <v>-118758</v>
      </c>
      <c r="D17" s="21">
        <v>-122452</v>
      </c>
      <c r="E17" s="22">
        <v>-73302</v>
      </c>
    </row>
    <row r="18" spans="1:7" x14ac:dyDescent="0.3">
      <c r="A18" s="13">
        <v>151</v>
      </c>
      <c r="B18" s="31" t="s">
        <v>24</v>
      </c>
      <c r="C18" s="21">
        <v>0</v>
      </c>
      <c r="D18" s="21">
        <v>-24645</v>
      </c>
      <c r="E18" s="22">
        <v>-24645</v>
      </c>
    </row>
    <row r="19" spans="1:7" x14ac:dyDescent="0.3">
      <c r="A19" s="13">
        <v>65</v>
      </c>
      <c r="B19" s="31" t="s">
        <v>195</v>
      </c>
      <c r="C19" s="21">
        <v>10000</v>
      </c>
      <c r="D19" s="21">
        <v>10000</v>
      </c>
      <c r="E19" s="22">
        <v>14463</v>
      </c>
    </row>
    <row r="20" spans="1:7" x14ac:dyDescent="0.3">
      <c r="A20" s="13">
        <v>65</v>
      </c>
      <c r="B20" s="31" t="s">
        <v>196</v>
      </c>
      <c r="C20" s="21">
        <v>-205872</v>
      </c>
      <c r="D20" s="21">
        <v>-205872</v>
      </c>
      <c r="E20" s="22">
        <v>-201401</v>
      </c>
    </row>
    <row r="21" spans="1:7" x14ac:dyDescent="0.3">
      <c r="A21" s="23"/>
      <c r="B21" s="151" t="s">
        <v>26</v>
      </c>
      <c r="C21" s="25">
        <f>SUM(C12:C13)</f>
        <v>-1931361</v>
      </c>
      <c r="D21" s="25">
        <f>SUM(D12:D13)</f>
        <v>-1931361</v>
      </c>
      <c r="E21" s="26">
        <f>SUM(E12:E13)</f>
        <v>-1094488</v>
      </c>
    </row>
    <row r="22" spans="1:7" x14ac:dyDescent="0.3">
      <c r="A22" s="27" t="s">
        <v>27</v>
      </c>
      <c r="B22" s="152" t="s">
        <v>28</v>
      </c>
      <c r="C22" s="29">
        <f>SUM(C23:C24)</f>
        <v>534562</v>
      </c>
      <c r="D22" s="29">
        <f>SUM(D23:D24)</f>
        <v>534562</v>
      </c>
      <c r="E22" s="30">
        <f>SUM(E23:E24)</f>
        <v>534565</v>
      </c>
    </row>
    <row r="23" spans="1:7" x14ac:dyDescent="0.3">
      <c r="A23" s="13">
        <v>205</v>
      </c>
      <c r="B23" s="31" t="s">
        <v>29</v>
      </c>
      <c r="C23" s="21">
        <v>1000000</v>
      </c>
      <c r="D23" s="21">
        <v>1000000</v>
      </c>
      <c r="E23" s="22">
        <v>1000000</v>
      </c>
    </row>
    <row r="24" spans="1:7" x14ac:dyDescent="0.3">
      <c r="A24" s="13">
        <v>2081</v>
      </c>
      <c r="B24" s="31" t="s">
        <v>30</v>
      </c>
      <c r="C24" s="21">
        <v>-465438</v>
      </c>
      <c r="D24" s="21">
        <v>-465438</v>
      </c>
      <c r="E24" s="22">
        <v>-465435</v>
      </c>
    </row>
    <row r="25" spans="1:7" x14ac:dyDescent="0.3">
      <c r="A25" s="27" t="s">
        <v>31</v>
      </c>
      <c r="B25" s="152" t="s">
        <v>32</v>
      </c>
      <c r="C25" s="29">
        <f>SUM(C26)</f>
        <v>-1396799</v>
      </c>
      <c r="D25" s="29">
        <f>SUM(D26)</f>
        <v>-1396799</v>
      </c>
      <c r="E25" s="29">
        <f>SUM(E26)</f>
        <v>-781492</v>
      </c>
    </row>
    <row r="26" spans="1:7" x14ac:dyDescent="0.3">
      <c r="A26" s="13">
        <v>1001</v>
      </c>
      <c r="B26" s="32" t="s">
        <v>33</v>
      </c>
      <c r="C26" s="153">
        <v>-1396799</v>
      </c>
      <c r="D26" s="29">
        <v>-1396799</v>
      </c>
      <c r="E26" s="30">
        <v>-781492</v>
      </c>
    </row>
    <row r="27" spans="1:7" ht="37.200000000000003" customHeight="1" thickBot="1" x14ac:dyDescent="0.35">
      <c r="A27" s="35"/>
      <c r="B27" s="154" t="s">
        <v>34</v>
      </c>
      <c r="C27" s="37">
        <v>0</v>
      </c>
      <c r="D27" s="37">
        <v>0</v>
      </c>
      <c r="E27" s="38">
        <v>-221569</v>
      </c>
    </row>
    <row r="28" spans="1:7" ht="15" thickBot="1" x14ac:dyDescent="0.35">
      <c r="A28" s="43"/>
      <c r="B28" s="155" t="s">
        <v>35</v>
      </c>
      <c r="C28" s="45">
        <f>SUM(C4+C16+J17+C23-C26+C27+C19)</f>
        <v>11963203</v>
      </c>
      <c r="D28" s="45">
        <f>SUM(D4+D16+K17+D23-D26+D27+D19)</f>
        <v>12263911</v>
      </c>
      <c r="E28" s="45">
        <f>SUM(E4+E16+L17+E23-E26+E27+E19+E14)</f>
        <v>11671888</v>
      </c>
    </row>
    <row r="29" spans="1:7" x14ac:dyDescent="0.3">
      <c r="A29" s="156"/>
      <c r="B29" s="156"/>
      <c r="C29" s="47">
        <f>SUM(C9-C15-C17-C24-C20-C18)</f>
        <v>11963203</v>
      </c>
      <c r="D29" s="47">
        <f>SUM(D9-D15-D17-D24-D20-D18)</f>
        <v>12263911</v>
      </c>
      <c r="E29" s="47">
        <f>SUM(E9-E15-E17-E24-E20-E18)</f>
        <v>11671888</v>
      </c>
      <c r="G29" s="291"/>
    </row>
    <row r="30" spans="1:7" x14ac:dyDescent="0.3">
      <c r="A30" s="157"/>
      <c r="B30" s="158"/>
      <c r="C30" s="158"/>
      <c r="D30" s="158"/>
      <c r="E30" s="158"/>
    </row>
    <row r="31" spans="1:7" x14ac:dyDescent="0.3">
      <c r="A31" s="49" t="s">
        <v>5</v>
      </c>
      <c r="B31" s="50" t="s">
        <v>36</v>
      </c>
      <c r="C31" s="51" t="s">
        <v>2</v>
      </c>
      <c r="D31" s="51" t="s">
        <v>3</v>
      </c>
      <c r="E31" s="51" t="s">
        <v>4</v>
      </c>
    </row>
    <row r="32" spans="1:7" x14ac:dyDescent="0.3">
      <c r="A32" s="152">
        <v>3</v>
      </c>
      <c r="B32" s="191" t="s">
        <v>37</v>
      </c>
      <c r="C32" s="112">
        <f>C33+C36+C43+C66</f>
        <v>9501404</v>
      </c>
      <c r="D32" s="52">
        <f>D33+D36+D43+D66</f>
        <v>9784385</v>
      </c>
      <c r="E32" s="52">
        <f>E33+E36+E43+E66</f>
        <v>10037852</v>
      </c>
    </row>
    <row r="33" spans="1:5" ht="15" customHeight="1" x14ac:dyDescent="0.3">
      <c r="A33" s="53">
        <v>30</v>
      </c>
      <c r="B33" s="54" t="s">
        <v>38</v>
      </c>
      <c r="C33" s="113">
        <f>C34+C35</f>
        <v>6138200</v>
      </c>
      <c r="D33" s="113">
        <f>D34+D35</f>
        <v>6138200</v>
      </c>
      <c r="E33" s="113">
        <f>E34+E35</f>
        <v>6400658</v>
      </c>
    </row>
    <row r="34" spans="1:5" ht="15" customHeight="1" x14ac:dyDescent="0.3">
      <c r="A34" s="31">
        <v>3000</v>
      </c>
      <c r="B34" s="56" t="s">
        <v>39</v>
      </c>
      <c r="C34" s="98">
        <v>5998200</v>
      </c>
      <c r="D34" s="98">
        <v>5998200</v>
      </c>
      <c r="E34" s="116">
        <v>6262568</v>
      </c>
    </row>
    <row r="35" spans="1:5" ht="15" customHeight="1" x14ac:dyDescent="0.3">
      <c r="A35" s="31">
        <v>3030</v>
      </c>
      <c r="B35" s="56" t="s">
        <v>40</v>
      </c>
      <c r="C35" s="98">
        <v>140000</v>
      </c>
      <c r="D35" s="98">
        <v>140000</v>
      </c>
      <c r="E35" s="116">
        <v>138090</v>
      </c>
    </row>
    <row r="36" spans="1:5" ht="15" customHeight="1" x14ac:dyDescent="0.3">
      <c r="A36" s="53">
        <v>32</v>
      </c>
      <c r="B36" s="54" t="s">
        <v>41</v>
      </c>
      <c r="C36" s="113">
        <f>C37+C38+C39+C40+C41+C42</f>
        <v>475210</v>
      </c>
      <c r="D36" s="113">
        <f>D37+D38+D39+D40+D41+D42</f>
        <v>610622</v>
      </c>
      <c r="E36" s="113">
        <f>E37+E38+E39+E40+E41+E42</f>
        <v>609988</v>
      </c>
    </row>
    <row r="37" spans="1:5" ht="15" customHeight="1" x14ac:dyDescent="0.3">
      <c r="A37" s="31">
        <v>320</v>
      </c>
      <c r="B37" s="56" t="s">
        <v>42</v>
      </c>
      <c r="C37" s="98">
        <v>10000</v>
      </c>
      <c r="D37" s="98">
        <v>10000</v>
      </c>
      <c r="E37" s="116">
        <v>16920</v>
      </c>
    </row>
    <row r="38" spans="1:5" ht="15" customHeight="1" x14ac:dyDescent="0.3">
      <c r="A38" s="31">
        <v>3220</v>
      </c>
      <c r="B38" s="56" t="s">
        <v>43</v>
      </c>
      <c r="C38" s="98">
        <v>332901</v>
      </c>
      <c r="D38" s="98">
        <v>452533</v>
      </c>
      <c r="E38" s="116">
        <v>429780</v>
      </c>
    </row>
    <row r="39" spans="1:5" ht="15" customHeight="1" x14ac:dyDescent="0.3">
      <c r="A39" s="31">
        <v>3221</v>
      </c>
      <c r="B39" s="56" t="s">
        <v>44</v>
      </c>
      <c r="C39" s="98">
        <v>2500</v>
      </c>
      <c r="D39" s="98">
        <v>5780</v>
      </c>
      <c r="E39" s="116">
        <v>4599</v>
      </c>
    </row>
    <row r="40" spans="1:5" ht="15" customHeight="1" x14ac:dyDescent="0.3">
      <c r="A40" s="31">
        <v>3222</v>
      </c>
      <c r="B40" s="56" t="s">
        <v>45</v>
      </c>
      <c r="C40" s="98">
        <v>106800</v>
      </c>
      <c r="D40" s="98">
        <v>119300</v>
      </c>
      <c r="E40" s="116">
        <v>127354</v>
      </c>
    </row>
    <row r="41" spans="1:5" ht="15" customHeight="1" x14ac:dyDescent="0.3">
      <c r="A41" s="31">
        <v>3224</v>
      </c>
      <c r="B41" s="56" t="s">
        <v>46</v>
      </c>
      <c r="C41" s="98">
        <v>640</v>
      </c>
      <c r="D41" s="98">
        <v>640</v>
      </c>
      <c r="E41" s="116">
        <v>395</v>
      </c>
    </row>
    <row r="42" spans="1:5" ht="15" customHeight="1" x14ac:dyDescent="0.3">
      <c r="A42" s="31">
        <v>3233</v>
      </c>
      <c r="B42" s="56" t="s">
        <v>47</v>
      </c>
      <c r="C42" s="98">
        <v>22369</v>
      </c>
      <c r="D42" s="98">
        <v>22369</v>
      </c>
      <c r="E42" s="116">
        <v>30940</v>
      </c>
    </row>
    <row r="43" spans="1:5" ht="15" customHeight="1" x14ac:dyDescent="0.3">
      <c r="A43" s="53">
        <v>35</v>
      </c>
      <c r="B43" s="54" t="s">
        <v>50</v>
      </c>
      <c r="C43" s="113">
        <f>C44+C55</f>
        <v>2872994</v>
      </c>
      <c r="D43" s="113">
        <f>D44+D55</f>
        <v>3020563</v>
      </c>
      <c r="E43" s="113">
        <f>E44+E55</f>
        <v>2992170</v>
      </c>
    </row>
    <row r="44" spans="1:5" ht="15" customHeight="1" x14ac:dyDescent="0.3">
      <c r="A44" s="59">
        <v>3500</v>
      </c>
      <c r="B44" s="60" t="s">
        <v>51</v>
      </c>
      <c r="C44" s="114">
        <f>C45+C47+C48+C49+C50+C51+C53+C54+C52+C46</f>
        <v>44539</v>
      </c>
      <c r="D44" s="114">
        <f>D45+D47+D48+D49+D50+D51+D53+D54+D52+D46</f>
        <v>162719</v>
      </c>
      <c r="E44" s="114">
        <f>E45+E47+E48+E49+E50+E51+E53+E54+E52+E46</f>
        <v>134326</v>
      </c>
    </row>
    <row r="45" spans="1:5" ht="15" customHeight="1" x14ac:dyDescent="0.3">
      <c r="A45" s="62">
        <v>35000002</v>
      </c>
      <c r="B45" s="56" t="s">
        <v>52</v>
      </c>
      <c r="C45" s="98">
        <v>9800</v>
      </c>
      <c r="D45" s="98">
        <v>33478</v>
      </c>
      <c r="E45" s="116">
        <v>14739</v>
      </c>
    </row>
    <row r="46" spans="1:5" ht="15" customHeight="1" x14ac:dyDescent="0.3">
      <c r="A46" s="62">
        <v>35000002</v>
      </c>
      <c r="B46" s="56" t="s">
        <v>197</v>
      </c>
      <c r="C46" s="98">
        <v>0</v>
      </c>
      <c r="D46" s="98">
        <v>1699</v>
      </c>
      <c r="E46" s="116">
        <v>1699</v>
      </c>
    </row>
    <row r="47" spans="1:5" ht="15" customHeight="1" x14ac:dyDescent="0.3">
      <c r="A47" s="31">
        <v>35000006</v>
      </c>
      <c r="B47" s="56" t="s">
        <v>53</v>
      </c>
      <c r="C47" s="98">
        <v>8970</v>
      </c>
      <c r="D47" s="98">
        <v>19247</v>
      </c>
      <c r="E47" s="116">
        <v>19789</v>
      </c>
    </row>
    <row r="48" spans="1:5" ht="15" customHeight="1" x14ac:dyDescent="0.3">
      <c r="A48" s="31">
        <v>35000008</v>
      </c>
      <c r="B48" s="56" t="s">
        <v>201</v>
      </c>
      <c r="C48" s="98">
        <v>0</v>
      </c>
      <c r="D48" s="98">
        <v>26762</v>
      </c>
      <c r="E48" s="116">
        <v>27689</v>
      </c>
    </row>
    <row r="49" spans="1:5" ht="15" customHeight="1" x14ac:dyDescent="0.3">
      <c r="A49" s="31">
        <v>35000009</v>
      </c>
      <c r="B49" s="56" t="s">
        <v>55</v>
      </c>
      <c r="C49" s="98">
        <v>0</v>
      </c>
      <c r="D49" s="98">
        <v>13633</v>
      </c>
      <c r="E49" s="116">
        <v>13633</v>
      </c>
    </row>
    <row r="50" spans="1:5" ht="15" customHeight="1" x14ac:dyDescent="0.3">
      <c r="A50" s="31">
        <v>35000010</v>
      </c>
      <c r="B50" s="56" t="s">
        <v>56</v>
      </c>
      <c r="C50" s="98">
        <v>0</v>
      </c>
      <c r="D50" s="98">
        <v>10932</v>
      </c>
      <c r="E50" s="116">
        <v>10932</v>
      </c>
    </row>
    <row r="51" spans="1:5" ht="15" customHeight="1" x14ac:dyDescent="0.3">
      <c r="A51" s="31">
        <v>35000011</v>
      </c>
      <c r="B51" s="56" t="s">
        <v>57</v>
      </c>
      <c r="C51" s="98">
        <v>0</v>
      </c>
      <c r="D51" s="98">
        <v>4000</v>
      </c>
      <c r="E51" s="116">
        <v>4000</v>
      </c>
    </row>
    <row r="52" spans="1:5" ht="15" customHeight="1" x14ac:dyDescent="0.3">
      <c r="A52" s="31">
        <v>350002</v>
      </c>
      <c r="B52" s="56" t="s">
        <v>180</v>
      </c>
      <c r="C52" s="98">
        <v>18000</v>
      </c>
      <c r="D52" s="98">
        <v>23601</v>
      </c>
      <c r="E52" s="116">
        <v>23927</v>
      </c>
    </row>
    <row r="53" spans="1:5" ht="15" customHeight="1" x14ac:dyDescent="0.3">
      <c r="A53" s="31">
        <v>350003</v>
      </c>
      <c r="B53" s="56" t="s">
        <v>186</v>
      </c>
      <c r="C53" s="98">
        <v>5200</v>
      </c>
      <c r="D53" s="98">
        <v>8985</v>
      </c>
      <c r="E53" s="116">
        <v>7589</v>
      </c>
    </row>
    <row r="54" spans="1:5" ht="15" customHeight="1" x14ac:dyDescent="0.3">
      <c r="A54" s="31">
        <v>35008</v>
      </c>
      <c r="B54" s="56" t="s">
        <v>59</v>
      </c>
      <c r="C54" s="98">
        <v>2569</v>
      </c>
      <c r="D54" s="98">
        <v>20382</v>
      </c>
      <c r="E54" s="116">
        <v>10329</v>
      </c>
    </row>
    <row r="55" spans="1:5" ht="15" customHeight="1" x14ac:dyDescent="0.3">
      <c r="A55" s="59">
        <v>352</v>
      </c>
      <c r="B55" s="60" t="s">
        <v>60</v>
      </c>
      <c r="C55" s="115">
        <f>C56+C57</f>
        <v>2828455</v>
      </c>
      <c r="D55" s="115">
        <f>D56+D57</f>
        <v>2857844</v>
      </c>
      <c r="E55" s="115">
        <f>E56+E57</f>
        <v>2857844</v>
      </c>
    </row>
    <row r="56" spans="1:5" ht="15" customHeight="1" x14ac:dyDescent="0.3">
      <c r="A56" s="31">
        <v>3520017</v>
      </c>
      <c r="B56" s="56" t="s">
        <v>61</v>
      </c>
      <c r="C56" s="98">
        <v>803274</v>
      </c>
      <c r="D56" s="98">
        <v>807059</v>
      </c>
      <c r="E56" s="98">
        <v>807059</v>
      </c>
    </row>
    <row r="57" spans="1:5" ht="15" customHeight="1" x14ac:dyDescent="0.3">
      <c r="A57" s="31">
        <v>3520117</v>
      </c>
      <c r="B57" s="56" t="s">
        <v>62</v>
      </c>
      <c r="C57" s="116">
        <f>C58+C59+C60+C61+C62+C63+C64+C65</f>
        <v>2025181</v>
      </c>
      <c r="D57" s="116">
        <f>D58+D59+D60+D61+D62+D63+D64+D65</f>
        <v>2050785</v>
      </c>
      <c r="E57" s="116">
        <f>E58+E59+E60+E61+E62+E63+E64+E65</f>
        <v>2050785</v>
      </c>
    </row>
    <row r="58" spans="1:5" ht="15" customHeight="1" x14ac:dyDescent="0.3">
      <c r="A58" s="31"/>
      <c r="B58" s="56" t="s">
        <v>63</v>
      </c>
      <c r="C58" s="98">
        <v>1622103</v>
      </c>
      <c r="D58" s="98">
        <v>1635845</v>
      </c>
      <c r="E58" s="98">
        <v>1635845</v>
      </c>
    </row>
    <row r="59" spans="1:5" ht="15" customHeight="1" x14ac:dyDescent="0.3">
      <c r="A59" s="31"/>
      <c r="B59" s="56" t="s">
        <v>64</v>
      </c>
      <c r="C59" s="98">
        <v>88900</v>
      </c>
      <c r="D59" s="98">
        <v>88900</v>
      </c>
      <c r="E59" s="98">
        <v>88900</v>
      </c>
    </row>
    <row r="60" spans="1:5" ht="15" customHeight="1" x14ac:dyDescent="0.3">
      <c r="A60" s="31"/>
      <c r="B60" s="56" t="s">
        <v>65</v>
      </c>
      <c r="C60" s="98">
        <v>15269</v>
      </c>
      <c r="D60" s="98">
        <v>11484</v>
      </c>
      <c r="E60" s="98">
        <v>11484</v>
      </c>
    </row>
    <row r="61" spans="1:5" ht="15" customHeight="1" x14ac:dyDescent="0.3">
      <c r="A61" s="31"/>
      <c r="B61" s="56" t="s">
        <v>66</v>
      </c>
      <c r="C61" s="98">
        <v>170</v>
      </c>
      <c r="D61" s="98">
        <v>171</v>
      </c>
      <c r="E61" s="98">
        <v>171</v>
      </c>
    </row>
    <row r="62" spans="1:5" ht="15" customHeight="1" x14ac:dyDescent="0.3">
      <c r="A62" s="31"/>
      <c r="B62" s="56" t="s">
        <v>67</v>
      </c>
      <c r="C62" s="98">
        <v>164954</v>
      </c>
      <c r="D62" s="98">
        <v>180478</v>
      </c>
      <c r="E62" s="98">
        <v>180478</v>
      </c>
    </row>
    <row r="63" spans="1:5" ht="15" customHeight="1" x14ac:dyDescent="0.3">
      <c r="A63" s="31"/>
      <c r="B63" s="56" t="s">
        <v>68</v>
      </c>
      <c r="C63" s="98">
        <v>15054</v>
      </c>
      <c r="D63" s="98">
        <v>15054</v>
      </c>
      <c r="E63" s="98">
        <v>15054</v>
      </c>
    </row>
    <row r="64" spans="1:5" ht="15" customHeight="1" x14ac:dyDescent="0.3">
      <c r="A64" s="31"/>
      <c r="B64" s="56" t="s">
        <v>69</v>
      </c>
      <c r="C64" s="98">
        <v>55603</v>
      </c>
      <c r="D64" s="98">
        <v>55725</v>
      </c>
      <c r="E64" s="98">
        <v>55725</v>
      </c>
    </row>
    <row r="65" spans="1:5" ht="15" customHeight="1" x14ac:dyDescent="0.3">
      <c r="A65" s="31"/>
      <c r="B65" s="56" t="s">
        <v>70</v>
      </c>
      <c r="C65" s="98">
        <v>63128</v>
      </c>
      <c r="D65" s="98">
        <v>63128</v>
      </c>
      <c r="E65" s="98">
        <v>63128</v>
      </c>
    </row>
    <row r="66" spans="1:5" ht="15" customHeight="1" x14ac:dyDescent="0.3">
      <c r="A66" s="53">
        <v>38</v>
      </c>
      <c r="B66" s="54" t="s">
        <v>74</v>
      </c>
      <c r="C66" s="113">
        <f>C67+C68</f>
        <v>15000</v>
      </c>
      <c r="D66" s="113">
        <f>D67+D68</f>
        <v>15000</v>
      </c>
      <c r="E66" s="113">
        <f>E67+E68</f>
        <v>35036</v>
      </c>
    </row>
    <row r="67" spans="1:5" ht="15" customHeight="1" x14ac:dyDescent="0.3">
      <c r="A67" s="31">
        <v>382510</v>
      </c>
      <c r="B67" s="56" t="s">
        <v>75</v>
      </c>
      <c r="C67" s="98">
        <v>10000</v>
      </c>
      <c r="D67" s="98">
        <v>10000</v>
      </c>
      <c r="E67" s="116">
        <v>27764</v>
      </c>
    </row>
    <row r="68" spans="1:5" ht="15" customHeight="1" x14ac:dyDescent="0.3">
      <c r="A68" s="31">
        <v>382540</v>
      </c>
      <c r="B68" s="65" t="s">
        <v>76</v>
      </c>
      <c r="C68" s="117">
        <v>5000</v>
      </c>
      <c r="D68" s="117">
        <v>5000</v>
      </c>
      <c r="E68" s="159">
        <v>7272</v>
      </c>
    </row>
    <row r="69" spans="1:5" ht="15" customHeight="1" x14ac:dyDescent="0.3">
      <c r="A69" s="156"/>
      <c r="B69" s="160"/>
      <c r="C69" s="69"/>
      <c r="D69" s="69"/>
      <c r="E69" s="69"/>
    </row>
    <row r="70" spans="1:5" ht="15" customHeight="1" x14ac:dyDescent="0.3">
      <c r="A70" s="49" t="s">
        <v>11</v>
      </c>
      <c r="B70" s="50" t="s">
        <v>77</v>
      </c>
      <c r="C70" s="51" t="s">
        <v>2</v>
      </c>
      <c r="D70" s="51" t="s">
        <v>3</v>
      </c>
      <c r="E70" s="51" t="s">
        <v>4</v>
      </c>
    </row>
    <row r="71" spans="1:5" ht="15" customHeight="1" x14ac:dyDescent="0.3">
      <c r="A71" s="107"/>
      <c r="B71" s="108" t="s">
        <v>78</v>
      </c>
      <c r="C71" s="70">
        <f>C75+C97+C106+C111+C125+C130+C159+C185+C90</f>
        <v>9112153</v>
      </c>
      <c r="D71" s="70">
        <f>D75+D90+D97+D106+D111+D125+D130+D159+D185</f>
        <v>9350501</v>
      </c>
      <c r="E71" s="70">
        <f>E75+E90+E97+E106+E111+E125+E130+E159+E185</f>
        <v>8880007</v>
      </c>
    </row>
    <row r="72" spans="1:5" ht="15" customHeight="1" x14ac:dyDescent="0.3">
      <c r="A72" s="109"/>
      <c r="B72" s="110" t="s">
        <v>79</v>
      </c>
      <c r="C72" s="71">
        <f>C73+C74</f>
        <v>9112153</v>
      </c>
      <c r="D72" s="71">
        <f>D73+D74</f>
        <v>9350501</v>
      </c>
      <c r="E72" s="71">
        <f>E73+E74</f>
        <v>8880007</v>
      </c>
    </row>
    <row r="73" spans="1:5" ht="15" customHeight="1" x14ac:dyDescent="0.3">
      <c r="A73" s="96"/>
      <c r="B73" s="111" t="s">
        <v>14</v>
      </c>
      <c r="C73" s="72">
        <f>C87+C134+C143+C155+C158+C179+C189+C192+C195+C217+C150+C94+C214+C212+C136+C84+C202+C187+C198+C207+C220</f>
        <v>751761</v>
      </c>
      <c r="D73" s="72">
        <f>D79+D87+D94+D113+D134+D136+D138+D143+D150+D155+D158+D179+D189+D192+D195+D198+D202+D207+D214+D217+D220+D84</f>
        <v>504526</v>
      </c>
      <c r="E73" s="72">
        <f>E79+E87+E94+E113+E134+E136+E138+E143+E150+E155+E158+E179+E189+E192+E195+E198+E202+E207+E214+E217+E220+E84</f>
        <v>434511</v>
      </c>
    </row>
    <row r="74" spans="1:5" ht="15" customHeight="1" x14ac:dyDescent="0.3">
      <c r="A74" s="96"/>
      <c r="B74" s="111" t="s">
        <v>16</v>
      </c>
      <c r="C74" s="72">
        <f>C77+C80+C82+C85+C92+C99+C103+C105+C108+C110+C114+C116+C118+C120+C122+C124+C127+C132+C139+C141+C146+C148+C151+C153+C156+C162+C164+C166+C168+C173+C175+C177+C182+C184+C203+C205+C210+C215+C218+C223+C193+C144+C171+C129+C96+C100+C89+C196+C180+C199+C208+C221</f>
        <v>8360392</v>
      </c>
      <c r="D74" s="72">
        <f>D77+D80+D82+D85+D92+D99+D103+D105+D108+D110+D114+D116+D118+D120+D122+D124+D127+D132+D139+D141+D146+D148+D151+D153+D156+D162+D164+D166+D168+D173+D175+D177+D182+D184+D203+D205+D210+D215+D218+D223+D193+D144+D171+D129+D96+D100+D89+D196+D180+D199+D208+D221+D187+D190+D212</f>
        <v>8845975</v>
      </c>
      <c r="E74" s="72">
        <f>E77+E80+E82+E85+E92+E99+E103+E105+E108+E110+E114+E116+E118+E120+E122+E124+E127+E132+E139+E141+E146+E148+E151+E153+E156+E162+E164+E166+E168+E173+E175+E177+E182+E184+E203+E205+E210+E215+E218+E223+E193+E144+E171+E129+E96+E100+E89+E196+E180+E199+E208+E221+E187+E190+E212</f>
        <v>8445496</v>
      </c>
    </row>
    <row r="75" spans="1:5" ht="15" customHeight="1" x14ac:dyDescent="0.3">
      <c r="A75" s="73" t="s">
        <v>80</v>
      </c>
      <c r="B75" s="74" t="s">
        <v>81</v>
      </c>
      <c r="C75" s="75">
        <f>C76+C78+C81+C83+C86+C88</f>
        <v>639314</v>
      </c>
      <c r="D75" s="75">
        <f>D76+D78+D83+D86+D81+D88</f>
        <v>601866</v>
      </c>
      <c r="E75" s="75">
        <f>E76+E78+E83+E86+E81+E88</f>
        <v>541620</v>
      </c>
    </row>
    <row r="76" spans="1:5" ht="15" customHeight="1" x14ac:dyDescent="0.3">
      <c r="A76" s="76"/>
      <c r="B76" s="56" t="s">
        <v>82</v>
      </c>
      <c r="C76" s="77">
        <f>C77</f>
        <v>40000</v>
      </c>
      <c r="D76" s="77">
        <f>D77</f>
        <v>40000</v>
      </c>
      <c r="E76" s="77">
        <f>E77</f>
        <v>35432</v>
      </c>
    </row>
    <row r="77" spans="1:5" ht="15" customHeight="1" x14ac:dyDescent="0.3">
      <c r="A77" s="31"/>
      <c r="B77" s="65" t="s">
        <v>16</v>
      </c>
      <c r="C77" s="78">
        <v>40000</v>
      </c>
      <c r="D77" s="78">
        <v>40000</v>
      </c>
      <c r="E77" s="78">
        <v>35432</v>
      </c>
    </row>
    <row r="78" spans="1:5" ht="15" customHeight="1" x14ac:dyDescent="0.3">
      <c r="A78" s="76"/>
      <c r="B78" s="56" t="s">
        <v>83</v>
      </c>
      <c r="C78" s="77">
        <f>C80+C79</f>
        <v>342210</v>
      </c>
      <c r="D78" s="77">
        <f>D80+D79</f>
        <v>347210</v>
      </c>
      <c r="E78" s="77">
        <f>E80+E79</f>
        <v>337539</v>
      </c>
    </row>
    <row r="79" spans="1:5" ht="15" customHeight="1" x14ac:dyDescent="0.3">
      <c r="A79" s="76"/>
      <c r="B79" s="65" t="s">
        <v>14</v>
      </c>
      <c r="C79" s="77">
        <v>0</v>
      </c>
      <c r="D79" s="77">
        <v>500</v>
      </c>
      <c r="E79" s="77">
        <v>500</v>
      </c>
    </row>
    <row r="80" spans="1:5" ht="15" customHeight="1" x14ac:dyDescent="0.3">
      <c r="A80" s="31"/>
      <c r="B80" s="65" t="s">
        <v>16</v>
      </c>
      <c r="C80" s="78">
        <v>342210</v>
      </c>
      <c r="D80" s="78">
        <v>346710</v>
      </c>
      <c r="E80" s="78">
        <v>337039</v>
      </c>
    </row>
    <row r="81" spans="1:5" ht="15" customHeight="1" x14ac:dyDescent="0.3">
      <c r="A81" s="76"/>
      <c r="B81" s="56" t="s">
        <v>84</v>
      </c>
      <c r="C81" s="77">
        <f>C82</f>
        <v>90000</v>
      </c>
      <c r="D81" s="77">
        <f>D82</f>
        <v>25987</v>
      </c>
      <c r="E81" s="77">
        <f>E82</f>
        <v>0</v>
      </c>
    </row>
    <row r="82" spans="1:5" ht="15" customHeight="1" x14ac:dyDescent="0.3">
      <c r="A82" s="31"/>
      <c r="B82" s="56" t="s">
        <v>16</v>
      </c>
      <c r="C82" s="77">
        <v>90000</v>
      </c>
      <c r="D82" s="77">
        <v>25987</v>
      </c>
      <c r="E82" s="77"/>
    </row>
    <row r="83" spans="1:5" ht="15" customHeight="1" x14ac:dyDescent="0.3">
      <c r="A83" s="76"/>
      <c r="B83" s="56" t="s">
        <v>85</v>
      </c>
      <c r="C83" s="77">
        <f>C85+C84</f>
        <v>119752</v>
      </c>
      <c r="D83" s="77">
        <f>D85+D84</f>
        <v>127684</v>
      </c>
      <c r="E83" s="77">
        <f>E85+E84</f>
        <v>107052</v>
      </c>
    </row>
    <row r="84" spans="1:5" ht="15" customHeight="1" x14ac:dyDescent="0.3">
      <c r="A84" s="76"/>
      <c r="B84" s="65" t="s">
        <v>14</v>
      </c>
      <c r="C84" s="77">
        <v>0</v>
      </c>
      <c r="D84" s="77">
        <v>3180</v>
      </c>
      <c r="E84" s="77">
        <v>3180</v>
      </c>
    </row>
    <row r="85" spans="1:5" ht="15" customHeight="1" x14ac:dyDescent="0.3">
      <c r="A85" s="31"/>
      <c r="B85" s="65" t="s">
        <v>16</v>
      </c>
      <c r="C85" s="78">
        <v>119752</v>
      </c>
      <c r="D85" s="78">
        <v>124504</v>
      </c>
      <c r="E85" s="78">
        <v>103872</v>
      </c>
    </row>
    <row r="86" spans="1:5" ht="15" customHeight="1" x14ac:dyDescent="0.3">
      <c r="A86" s="76"/>
      <c r="B86" s="56" t="s">
        <v>86</v>
      </c>
      <c r="C86" s="77">
        <f>C87</f>
        <v>47352</v>
      </c>
      <c r="D86" s="77">
        <f>D87</f>
        <v>47352</v>
      </c>
      <c r="E86" s="77">
        <f>E87</f>
        <v>47963</v>
      </c>
    </row>
    <row r="87" spans="1:5" ht="15" customHeight="1" x14ac:dyDescent="0.3">
      <c r="A87" s="31"/>
      <c r="B87" s="65" t="s">
        <v>14</v>
      </c>
      <c r="C87" s="78">
        <v>47352</v>
      </c>
      <c r="D87" s="78">
        <v>47352</v>
      </c>
      <c r="E87" s="78">
        <v>47963</v>
      </c>
    </row>
    <row r="88" spans="1:5" ht="15" customHeight="1" x14ac:dyDescent="0.3">
      <c r="A88" s="76"/>
      <c r="B88" s="65" t="s">
        <v>181</v>
      </c>
      <c r="C88" s="78">
        <f>C89</f>
        <v>0</v>
      </c>
      <c r="D88" s="78">
        <f>D89</f>
        <v>13633</v>
      </c>
      <c r="E88" s="78">
        <f>E89</f>
        <v>13634</v>
      </c>
    </row>
    <row r="89" spans="1:5" ht="15" customHeight="1" x14ac:dyDescent="0.3">
      <c r="A89" s="31"/>
      <c r="B89" s="56" t="s">
        <v>16</v>
      </c>
      <c r="C89" s="78">
        <v>0</v>
      </c>
      <c r="D89" s="78">
        <v>13633</v>
      </c>
      <c r="E89" s="78">
        <v>13634</v>
      </c>
    </row>
    <row r="90" spans="1:5" ht="15" customHeight="1" x14ac:dyDescent="0.3">
      <c r="A90" s="73" t="s">
        <v>87</v>
      </c>
      <c r="B90" s="74" t="s">
        <v>88</v>
      </c>
      <c r="C90" s="75">
        <f>C91+C93+C95</f>
        <v>28469</v>
      </c>
      <c r="D90" s="75">
        <f>D91+D93+D95</f>
        <v>28469</v>
      </c>
      <c r="E90" s="75">
        <f>E91+E93+E95</f>
        <v>27548</v>
      </c>
    </row>
    <row r="91" spans="1:5" ht="15" customHeight="1" x14ac:dyDescent="0.3">
      <c r="A91" s="31"/>
      <c r="B91" s="56" t="s">
        <v>89</v>
      </c>
      <c r="C91" s="77">
        <f>C92</f>
        <v>17595</v>
      </c>
      <c r="D91" s="77">
        <f>D92</f>
        <v>17595</v>
      </c>
      <c r="E91" s="77">
        <f>E92</f>
        <v>16825</v>
      </c>
    </row>
    <row r="92" spans="1:5" ht="15" customHeight="1" x14ac:dyDescent="0.3">
      <c r="A92" s="31"/>
      <c r="B92" s="65" t="s">
        <v>16</v>
      </c>
      <c r="C92" s="78">
        <v>17595</v>
      </c>
      <c r="D92" s="78">
        <v>17595</v>
      </c>
      <c r="E92" s="78">
        <v>16825</v>
      </c>
    </row>
    <row r="93" spans="1:5" ht="15" customHeight="1" x14ac:dyDescent="0.3">
      <c r="A93" s="31"/>
      <c r="B93" s="56" t="s">
        <v>90</v>
      </c>
      <c r="C93" s="77">
        <f>C94</f>
        <v>6500</v>
      </c>
      <c r="D93" s="77">
        <f>D94</f>
        <v>6500</v>
      </c>
      <c r="E93" s="77">
        <f>E94</f>
        <v>6500</v>
      </c>
    </row>
    <row r="94" spans="1:5" ht="15" customHeight="1" x14ac:dyDescent="0.3">
      <c r="A94" s="31"/>
      <c r="B94" s="65" t="s">
        <v>14</v>
      </c>
      <c r="C94" s="78">
        <v>6500</v>
      </c>
      <c r="D94" s="78">
        <v>6500</v>
      </c>
      <c r="E94" s="78">
        <v>6500</v>
      </c>
    </row>
    <row r="95" spans="1:5" ht="15" customHeight="1" x14ac:dyDescent="0.3">
      <c r="A95" s="31"/>
      <c r="B95" s="65" t="s">
        <v>182</v>
      </c>
      <c r="C95" s="78">
        <f>C96</f>
        <v>4374</v>
      </c>
      <c r="D95" s="78">
        <f>D96</f>
        <v>4374</v>
      </c>
      <c r="E95" s="78">
        <f>E96</f>
        <v>4223</v>
      </c>
    </row>
    <row r="96" spans="1:5" ht="15" customHeight="1" x14ac:dyDescent="0.3">
      <c r="A96" s="31"/>
      <c r="B96" s="65" t="s">
        <v>16</v>
      </c>
      <c r="C96" s="78">
        <v>4374</v>
      </c>
      <c r="D96" s="78">
        <v>4374</v>
      </c>
      <c r="E96" s="78">
        <v>4223</v>
      </c>
    </row>
    <row r="97" spans="1:5" ht="15" customHeight="1" x14ac:dyDescent="0.3">
      <c r="A97" s="73" t="s">
        <v>91</v>
      </c>
      <c r="B97" s="74" t="s">
        <v>92</v>
      </c>
      <c r="C97" s="75">
        <f>C98+C102+C104+C100</f>
        <v>509276</v>
      </c>
      <c r="D97" s="75">
        <f>D98+D102+D104+D100</f>
        <v>487076</v>
      </c>
      <c r="E97" s="75">
        <f>E98+E102+E104+E100</f>
        <v>467209</v>
      </c>
    </row>
    <row r="98" spans="1:5" ht="15" customHeight="1" x14ac:dyDescent="0.3">
      <c r="A98" s="31"/>
      <c r="B98" s="181" t="s">
        <v>93</v>
      </c>
      <c r="C98" s="78">
        <f>C99</f>
        <v>245000</v>
      </c>
      <c r="D98" s="78">
        <f>D99</f>
        <v>215000</v>
      </c>
      <c r="E98" s="78">
        <f>E99</f>
        <v>205436</v>
      </c>
    </row>
    <row r="99" spans="1:5" ht="15" customHeight="1" x14ac:dyDescent="0.3">
      <c r="A99" s="31"/>
      <c r="B99" s="181" t="s">
        <v>16</v>
      </c>
      <c r="C99" s="78">
        <v>245000</v>
      </c>
      <c r="D99" s="78">
        <v>215000</v>
      </c>
      <c r="E99" s="78">
        <v>205436</v>
      </c>
    </row>
    <row r="100" spans="1:5" ht="15" customHeight="1" x14ac:dyDescent="0.3">
      <c r="A100" s="1"/>
      <c r="B100" s="161" t="s">
        <v>188</v>
      </c>
      <c r="C100" s="106">
        <f>C101</f>
        <v>35000</v>
      </c>
      <c r="D100" s="106">
        <f>D101</f>
        <v>35000</v>
      </c>
      <c r="E100" s="106">
        <f>E101</f>
        <v>35380</v>
      </c>
    </row>
    <row r="101" spans="1:5" ht="15" customHeight="1" x14ac:dyDescent="0.3">
      <c r="A101" s="31"/>
      <c r="B101" s="181" t="s">
        <v>16</v>
      </c>
      <c r="C101" s="78">
        <v>35000</v>
      </c>
      <c r="D101" s="78">
        <v>35000</v>
      </c>
      <c r="E101" s="78">
        <v>35380</v>
      </c>
    </row>
    <row r="102" spans="1:5" ht="15" customHeight="1" x14ac:dyDescent="0.3">
      <c r="A102" s="31"/>
      <c r="B102" s="183" t="s">
        <v>94</v>
      </c>
      <c r="C102" s="80">
        <f>C103</f>
        <v>5000</v>
      </c>
      <c r="D102" s="80">
        <f>D103</f>
        <v>5000</v>
      </c>
      <c r="E102" s="80">
        <f>E103</f>
        <v>4000</v>
      </c>
    </row>
    <row r="103" spans="1:5" ht="15" customHeight="1" x14ac:dyDescent="0.3">
      <c r="A103" s="31"/>
      <c r="B103" s="183" t="s">
        <v>16</v>
      </c>
      <c r="C103" s="80">
        <v>5000</v>
      </c>
      <c r="D103" s="80">
        <v>5000</v>
      </c>
      <c r="E103" s="80">
        <v>4000</v>
      </c>
    </row>
    <row r="104" spans="1:5" ht="15" customHeight="1" x14ac:dyDescent="0.3">
      <c r="A104" s="31"/>
      <c r="B104" s="79" t="s">
        <v>95</v>
      </c>
      <c r="C104" s="80">
        <f>C105</f>
        <v>224276</v>
      </c>
      <c r="D104" s="80">
        <f>D105</f>
        <v>232076</v>
      </c>
      <c r="E104" s="80">
        <f>E105</f>
        <v>222393</v>
      </c>
    </row>
    <row r="105" spans="1:5" ht="15" customHeight="1" x14ac:dyDescent="0.3">
      <c r="A105" s="31"/>
      <c r="B105" s="79" t="s">
        <v>16</v>
      </c>
      <c r="C105" s="80">
        <v>224276</v>
      </c>
      <c r="D105" s="80">
        <v>232076</v>
      </c>
      <c r="E105" s="80">
        <v>222393</v>
      </c>
    </row>
    <row r="106" spans="1:5" ht="15" customHeight="1" x14ac:dyDescent="0.3">
      <c r="A106" s="31"/>
      <c r="B106" s="74" t="s">
        <v>96</v>
      </c>
      <c r="C106" s="75">
        <f>C109+C107</f>
        <v>200185</v>
      </c>
      <c r="D106" s="75">
        <f>D109+D107</f>
        <v>202574</v>
      </c>
      <c r="E106" s="75">
        <f>E109+E107</f>
        <v>195318</v>
      </c>
    </row>
    <row r="107" spans="1:5" ht="15" customHeight="1" x14ac:dyDescent="0.3">
      <c r="A107" s="31"/>
      <c r="B107" s="56" t="s">
        <v>97</v>
      </c>
      <c r="C107" s="77">
        <f>C108</f>
        <v>27650</v>
      </c>
      <c r="D107" s="77">
        <f>D108</f>
        <v>30039</v>
      </c>
      <c r="E107" s="77">
        <f>E108</f>
        <v>23113</v>
      </c>
    </row>
    <row r="108" spans="1:5" ht="15" customHeight="1" x14ac:dyDescent="0.3">
      <c r="A108" s="31"/>
      <c r="B108" s="65" t="s">
        <v>16</v>
      </c>
      <c r="C108" s="77">
        <v>27650</v>
      </c>
      <c r="D108" s="77">
        <v>30039</v>
      </c>
      <c r="E108" s="77">
        <v>23113</v>
      </c>
    </row>
    <row r="109" spans="1:5" ht="15" customHeight="1" x14ac:dyDescent="0.3">
      <c r="A109" s="31"/>
      <c r="B109" s="65" t="s">
        <v>98</v>
      </c>
      <c r="C109" s="78">
        <f>C110</f>
        <v>172535</v>
      </c>
      <c r="D109" s="78">
        <f>D110</f>
        <v>172535</v>
      </c>
      <c r="E109" s="78">
        <f>E110</f>
        <v>172205</v>
      </c>
    </row>
    <row r="110" spans="1:5" ht="15" customHeight="1" x14ac:dyDescent="0.3">
      <c r="A110" s="31"/>
      <c r="B110" s="65" t="s">
        <v>16</v>
      </c>
      <c r="C110" s="78">
        <v>172535</v>
      </c>
      <c r="D110" s="78">
        <v>172535</v>
      </c>
      <c r="E110" s="78">
        <v>172205</v>
      </c>
    </row>
    <row r="111" spans="1:5" ht="15" customHeight="1" x14ac:dyDescent="0.3">
      <c r="A111" s="31"/>
      <c r="B111" s="74" t="s">
        <v>99</v>
      </c>
      <c r="C111" s="75">
        <f>C112+C115+C117+C119+C121+C123</f>
        <v>159688</v>
      </c>
      <c r="D111" s="75">
        <f>D112+D115+D117+D119+D121+D123</f>
        <v>161438</v>
      </c>
      <c r="E111" s="75">
        <f>E112+E115+E117+E119+E121+E123</f>
        <v>140716</v>
      </c>
    </row>
    <row r="112" spans="1:5" ht="15" customHeight="1" x14ac:dyDescent="0.3">
      <c r="A112" s="31"/>
      <c r="B112" s="65" t="s">
        <v>100</v>
      </c>
      <c r="C112" s="78">
        <f>C113+C114</f>
        <v>8000</v>
      </c>
      <c r="D112" s="78">
        <f>D113+D114</f>
        <v>9750</v>
      </c>
      <c r="E112" s="78">
        <f>E113+E114</f>
        <v>9115</v>
      </c>
    </row>
    <row r="113" spans="1:5" ht="15" customHeight="1" x14ac:dyDescent="0.3">
      <c r="A113" s="31"/>
      <c r="B113" s="65" t="s">
        <v>14</v>
      </c>
      <c r="C113" s="78">
        <v>0</v>
      </c>
      <c r="D113" s="78">
        <v>0</v>
      </c>
      <c r="E113" s="78">
        <v>0</v>
      </c>
    </row>
    <row r="114" spans="1:5" ht="15" customHeight="1" x14ac:dyDescent="0.3">
      <c r="A114" s="31"/>
      <c r="B114" s="65" t="s">
        <v>16</v>
      </c>
      <c r="C114" s="78">
        <v>8000</v>
      </c>
      <c r="D114" s="81">
        <v>9750</v>
      </c>
      <c r="E114" s="81">
        <v>9115</v>
      </c>
    </row>
    <row r="115" spans="1:5" ht="15" customHeight="1" x14ac:dyDescent="0.3">
      <c r="A115" s="31"/>
      <c r="B115" s="65" t="s">
        <v>101</v>
      </c>
      <c r="C115" s="78">
        <f>C116</f>
        <v>49150</v>
      </c>
      <c r="D115" s="78">
        <f>D116</f>
        <v>49150</v>
      </c>
      <c r="E115" s="78">
        <f>E116</f>
        <v>42775</v>
      </c>
    </row>
    <row r="116" spans="1:5" ht="15" customHeight="1" x14ac:dyDescent="0.3">
      <c r="A116" s="31"/>
      <c r="B116" s="65" t="s">
        <v>16</v>
      </c>
      <c r="C116" s="78">
        <v>49150</v>
      </c>
      <c r="D116" s="78">
        <v>49150</v>
      </c>
      <c r="E116" s="78">
        <v>42775</v>
      </c>
    </row>
    <row r="117" spans="1:5" ht="15" customHeight="1" x14ac:dyDescent="0.3">
      <c r="A117" s="31"/>
      <c r="B117" s="65" t="s">
        <v>102</v>
      </c>
      <c r="C117" s="78">
        <f>C118</f>
        <v>60915</v>
      </c>
      <c r="D117" s="78">
        <f>D118</f>
        <v>60915</v>
      </c>
      <c r="E117" s="78">
        <f>E118</f>
        <v>47857</v>
      </c>
    </row>
    <row r="118" spans="1:5" ht="15" customHeight="1" x14ac:dyDescent="0.3">
      <c r="A118" s="31"/>
      <c r="B118" s="65" t="s">
        <v>16</v>
      </c>
      <c r="C118" s="78">
        <v>60915</v>
      </c>
      <c r="D118" s="78">
        <v>60915</v>
      </c>
      <c r="E118" s="78">
        <v>47857</v>
      </c>
    </row>
    <row r="119" spans="1:5" ht="15" customHeight="1" x14ac:dyDescent="0.3">
      <c r="A119" s="31"/>
      <c r="B119" s="65" t="s">
        <v>103</v>
      </c>
      <c r="C119" s="78">
        <f>C120</f>
        <v>28553</v>
      </c>
      <c r="D119" s="78">
        <f>D120</f>
        <v>28553</v>
      </c>
      <c r="E119" s="78">
        <f>E120</f>
        <v>28489</v>
      </c>
    </row>
    <row r="120" spans="1:5" ht="15" customHeight="1" x14ac:dyDescent="0.3">
      <c r="A120" s="31"/>
      <c r="B120" s="65" t="s">
        <v>16</v>
      </c>
      <c r="C120" s="78">
        <v>28553</v>
      </c>
      <c r="D120" s="78">
        <v>28553</v>
      </c>
      <c r="E120" s="78">
        <v>28489</v>
      </c>
    </row>
    <row r="121" spans="1:5" ht="15" customHeight="1" x14ac:dyDescent="0.3">
      <c r="A121" s="31"/>
      <c r="B121" s="65" t="s">
        <v>104</v>
      </c>
      <c r="C121" s="78">
        <f>C122</f>
        <v>7070</v>
      </c>
      <c r="D121" s="78">
        <f>D122</f>
        <v>7070</v>
      </c>
      <c r="E121" s="78">
        <f>E122</f>
        <v>6471</v>
      </c>
    </row>
    <row r="122" spans="1:5" ht="15" customHeight="1" x14ac:dyDescent="0.3">
      <c r="A122" s="31"/>
      <c r="B122" s="65" t="s">
        <v>16</v>
      </c>
      <c r="C122" s="78">
        <v>7070</v>
      </c>
      <c r="D122" s="78">
        <v>7070</v>
      </c>
      <c r="E122" s="78">
        <v>6471</v>
      </c>
    </row>
    <row r="123" spans="1:5" ht="15" customHeight="1" x14ac:dyDescent="0.3">
      <c r="A123" s="31"/>
      <c r="B123" s="65" t="s">
        <v>105</v>
      </c>
      <c r="C123" s="78">
        <f>C124</f>
        <v>6000</v>
      </c>
      <c r="D123" s="78">
        <f>D124</f>
        <v>6000</v>
      </c>
      <c r="E123" s="78">
        <f>E124</f>
        <v>6009</v>
      </c>
    </row>
    <row r="124" spans="1:5" ht="15" customHeight="1" x14ac:dyDescent="0.3">
      <c r="A124" s="31"/>
      <c r="B124" s="65" t="s">
        <v>16</v>
      </c>
      <c r="C124" s="78">
        <v>6000</v>
      </c>
      <c r="D124" s="78">
        <v>6000</v>
      </c>
      <c r="E124" s="78">
        <v>6009</v>
      </c>
    </row>
    <row r="125" spans="1:5" ht="15" customHeight="1" x14ac:dyDescent="0.3">
      <c r="A125" s="31"/>
      <c r="B125" s="74" t="s">
        <v>106</v>
      </c>
      <c r="C125" s="75">
        <f>C126+C128</f>
        <v>0</v>
      </c>
      <c r="D125" s="75">
        <f>D126+D128</f>
        <v>0</v>
      </c>
      <c r="E125" s="75">
        <f>E126+E128</f>
        <v>-3</v>
      </c>
    </row>
    <row r="126" spans="1:5" ht="15" customHeight="1" x14ac:dyDescent="0.3">
      <c r="A126" s="31"/>
      <c r="B126" s="65" t="s">
        <v>108</v>
      </c>
      <c r="C126" s="78">
        <f>C127</f>
        <v>0</v>
      </c>
      <c r="D126" s="78">
        <f>D127</f>
        <v>0</v>
      </c>
      <c r="E126" s="78">
        <f>E127</f>
        <v>0</v>
      </c>
    </row>
    <row r="127" spans="1:5" ht="15" customHeight="1" x14ac:dyDescent="0.3">
      <c r="A127" s="31"/>
      <c r="B127" s="65" t="s">
        <v>16</v>
      </c>
      <c r="C127" s="78">
        <v>0</v>
      </c>
      <c r="D127" s="78"/>
      <c r="E127" s="78">
        <v>0</v>
      </c>
    </row>
    <row r="128" spans="1:5" ht="15" customHeight="1" x14ac:dyDescent="0.3">
      <c r="A128" s="31"/>
      <c r="B128" s="65" t="s">
        <v>109</v>
      </c>
      <c r="C128" s="78">
        <f>C129</f>
        <v>0</v>
      </c>
      <c r="D128" s="78">
        <f>D129</f>
        <v>0</v>
      </c>
      <c r="E128" s="78">
        <f>E129</f>
        <v>-3</v>
      </c>
    </row>
    <row r="129" spans="1:5" ht="15" customHeight="1" x14ac:dyDescent="0.3">
      <c r="A129" s="31"/>
      <c r="B129" s="65" t="s">
        <v>16</v>
      </c>
      <c r="C129" s="78">
        <v>0</v>
      </c>
      <c r="D129" s="78"/>
      <c r="E129" s="78">
        <v>-3</v>
      </c>
    </row>
    <row r="130" spans="1:5" ht="15" customHeight="1" x14ac:dyDescent="0.3">
      <c r="A130" s="31"/>
      <c r="B130" s="74" t="s">
        <v>110</v>
      </c>
      <c r="C130" s="75">
        <f>C131+C133+C135+C137+C140+C142+C148+C149+C153+C154+C157+C145</f>
        <v>1067639</v>
      </c>
      <c r="D130" s="75">
        <f>D131+D133+D135+D137+D140+D142+D148+D149+D153+D154+D157+D145</f>
        <v>1099420</v>
      </c>
      <c r="E130" s="75">
        <f>E131+E133+E135+E137+E140+E142+E148+E149+E153+E154+E157+E145</f>
        <v>1055350</v>
      </c>
    </row>
    <row r="131" spans="1:5" ht="15" customHeight="1" x14ac:dyDescent="0.3">
      <c r="A131" s="31"/>
      <c r="B131" s="65" t="s">
        <v>111</v>
      </c>
      <c r="C131" s="78">
        <f>C132</f>
        <v>483890</v>
      </c>
      <c r="D131" s="78">
        <f>D132</f>
        <v>498488</v>
      </c>
      <c r="E131" s="78">
        <f>E132</f>
        <v>498365</v>
      </c>
    </row>
    <row r="132" spans="1:5" ht="15" customHeight="1" x14ac:dyDescent="0.3">
      <c r="A132" s="31"/>
      <c r="B132" s="65" t="s">
        <v>16</v>
      </c>
      <c r="C132" s="78">
        <v>483890</v>
      </c>
      <c r="D132" s="78">
        <v>498488</v>
      </c>
      <c r="E132" s="80">
        <v>498365</v>
      </c>
    </row>
    <row r="133" spans="1:5" ht="15" customHeight="1" x14ac:dyDescent="0.3">
      <c r="A133" s="31"/>
      <c r="B133" s="65" t="s">
        <v>114</v>
      </c>
      <c r="C133" s="78">
        <f>C134</f>
        <v>12500</v>
      </c>
      <c r="D133" s="78">
        <f>D134</f>
        <v>12500</v>
      </c>
      <c r="E133" s="78">
        <f>E134</f>
        <v>12500</v>
      </c>
    </row>
    <row r="134" spans="1:5" ht="15" customHeight="1" x14ac:dyDescent="0.3">
      <c r="A134" s="31"/>
      <c r="B134" s="65" t="s">
        <v>14</v>
      </c>
      <c r="C134" s="78">
        <v>12500</v>
      </c>
      <c r="D134" s="78">
        <v>12500</v>
      </c>
      <c r="E134" s="78">
        <v>12500</v>
      </c>
    </row>
    <row r="135" spans="1:5" ht="15" customHeight="1" x14ac:dyDescent="0.3">
      <c r="A135" s="31"/>
      <c r="B135" s="65" t="s">
        <v>116</v>
      </c>
      <c r="C135" s="78">
        <f>C136</f>
        <v>5000</v>
      </c>
      <c r="D135" s="78">
        <f>D136</f>
        <v>5000</v>
      </c>
      <c r="E135" s="78">
        <f>E136</f>
        <v>5000</v>
      </c>
    </row>
    <row r="136" spans="1:5" ht="15" customHeight="1" x14ac:dyDescent="0.3">
      <c r="A136" s="31"/>
      <c r="B136" s="65" t="s">
        <v>14</v>
      </c>
      <c r="C136" s="78">
        <v>5000</v>
      </c>
      <c r="D136" s="78">
        <v>5000</v>
      </c>
      <c r="E136" s="78">
        <v>5000</v>
      </c>
    </row>
    <row r="137" spans="1:5" ht="15" customHeight="1" x14ac:dyDescent="0.3">
      <c r="A137" s="31"/>
      <c r="B137" s="65" t="s">
        <v>117</v>
      </c>
      <c r="C137" s="78">
        <f>C139</f>
        <v>56993</v>
      </c>
      <c r="D137" s="78">
        <f>D139+D138</f>
        <v>66516</v>
      </c>
      <c r="E137" s="78">
        <f>E139+E138</f>
        <v>63557</v>
      </c>
    </row>
    <row r="138" spans="1:5" ht="15" customHeight="1" x14ac:dyDescent="0.3">
      <c r="A138" s="31"/>
      <c r="B138" s="65" t="s">
        <v>14</v>
      </c>
      <c r="C138" s="78">
        <v>0</v>
      </c>
      <c r="D138" s="78">
        <v>50</v>
      </c>
      <c r="E138" s="78">
        <v>50</v>
      </c>
    </row>
    <row r="139" spans="1:5" ht="15" customHeight="1" x14ac:dyDescent="0.3">
      <c r="A139" s="31"/>
      <c r="B139" s="65" t="s">
        <v>16</v>
      </c>
      <c r="C139" s="78">
        <v>56993</v>
      </c>
      <c r="D139" s="78">
        <v>66466</v>
      </c>
      <c r="E139" s="78">
        <v>63507</v>
      </c>
    </row>
    <row r="140" spans="1:5" ht="15" customHeight="1" x14ac:dyDescent="0.3">
      <c r="A140" s="31"/>
      <c r="B140" s="65" t="s">
        <v>118</v>
      </c>
      <c r="C140" s="78">
        <f>C141</f>
        <v>59109</v>
      </c>
      <c r="D140" s="78">
        <f>D141</f>
        <v>59231</v>
      </c>
      <c r="E140" s="78">
        <f>E141</f>
        <v>55491</v>
      </c>
    </row>
    <row r="141" spans="1:5" ht="15" customHeight="1" x14ac:dyDescent="0.3">
      <c r="A141" s="31"/>
      <c r="B141" s="65" t="s">
        <v>16</v>
      </c>
      <c r="C141" s="78">
        <v>59109</v>
      </c>
      <c r="D141" s="78">
        <v>59231</v>
      </c>
      <c r="E141" s="78">
        <v>55491</v>
      </c>
    </row>
    <row r="142" spans="1:5" ht="15" customHeight="1" x14ac:dyDescent="0.3">
      <c r="A142" s="31"/>
      <c r="B142" s="79" t="s">
        <v>119</v>
      </c>
      <c r="C142" s="80">
        <f>C143+C144</f>
        <v>67100</v>
      </c>
      <c r="D142" s="80">
        <f>D143+D144</f>
        <v>67100</v>
      </c>
      <c r="E142" s="80">
        <f>E143+E144</f>
        <v>53748</v>
      </c>
    </row>
    <row r="143" spans="1:5" ht="15" customHeight="1" x14ac:dyDescent="0.3">
      <c r="A143" s="31"/>
      <c r="B143" s="79" t="s">
        <v>14</v>
      </c>
      <c r="C143" s="80">
        <v>45500</v>
      </c>
      <c r="D143" s="80">
        <v>45600</v>
      </c>
      <c r="E143" s="80">
        <v>41511</v>
      </c>
    </row>
    <row r="144" spans="1:5" ht="15" customHeight="1" x14ac:dyDescent="0.3">
      <c r="A144" s="31"/>
      <c r="B144" s="65" t="s">
        <v>16</v>
      </c>
      <c r="C144" s="80">
        <v>21600</v>
      </c>
      <c r="D144" s="80">
        <v>21500</v>
      </c>
      <c r="E144" s="80">
        <v>12237</v>
      </c>
    </row>
    <row r="145" spans="1:5" ht="15" customHeight="1" x14ac:dyDescent="0.3">
      <c r="A145" s="31"/>
      <c r="B145" s="65" t="s">
        <v>121</v>
      </c>
      <c r="C145" s="78">
        <f>C146</f>
        <v>143694</v>
      </c>
      <c r="D145" s="78">
        <f>D146</f>
        <v>143841</v>
      </c>
      <c r="E145" s="78">
        <f>E146</f>
        <v>133383</v>
      </c>
    </row>
    <row r="146" spans="1:5" ht="15" customHeight="1" x14ac:dyDescent="0.3">
      <c r="A146" s="31"/>
      <c r="B146" s="65" t="s">
        <v>16</v>
      </c>
      <c r="C146" s="78">
        <v>143694</v>
      </c>
      <c r="D146" s="78">
        <v>143841</v>
      </c>
      <c r="E146" s="78">
        <v>133383</v>
      </c>
    </row>
    <row r="147" spans="1:5" ht="15" customHeight="1" x14ac:dyDescent="0.3">
      <c r="A147" s="31"/>
      <c r="B147" s="65" t="s">
        <v>124</v>
      </c>
      <c r="C147" s="78">
        <f>C148</f>
        <v>151148</v>
      </c>
      <c r="D147" s="78">
        <f>D148</f>
        <v>158539</v>
      </c>
      <c r="E147" s="78">
        <f>E148</f>
        <v>158156</v>
      </c>
    </row>
    <row r="148" spans="1:5" ht="15" customHeight="1" x14ac:dyDescent="0.3">
      <c r="A148" s="31"/>
      <c r="B148" s="65" t="s">
        <v>16</v>
      </c>
      <c r="C148" s="78">
        <v>151148</v>
      </c>
      <c r="D148" s="78">
        <v>158539</v>
      </c>
      <c r="E148" s="78">
        <v>158156</v>
      </c>
    </row>
    <row r="149" spans="1:5" ht="15" customHeight="1" x14ac:dyDescent="0.3">
      <c r="A149" s="31"/>
      <c r="B149" s="65" t="s">
        <v>126</v>
      </c>
      <c r="C149" s="78">
        <f>C150+C151</f>
        <v>18500</v>
      </c>
      <c r="D149" s="78">
        <f>D150+D151</f>
        <v>18500</v>
      </c>
      <c r="E149" s="78">
        <f>E150+E151</f>
        <v>11177</v>
      </c>
    </row>
    <row r="150" spans="1:5" ht="15" customHeight="1" x14ac:dyDescent="0.3">
      <c r="A150" s="31"/>
      <c r="B150" s="65" t="s">
        <v>14</v>
      </c>
      <c r="C150" s="78">
        <v>7500</v>
      </c>
      <c r="D150" s="78">
        <v>7500</v>
      </c>
      <c r="E150" s="78">
        <v>7500</v>
      </c>
    </row>
    <row r="151" spans="1:5" ht="15" customHeight="1" x14ac:dyDescent="0.3">
      <c r="A151" s="31"/>
      <c r="B151" s="65" t="s">
        <v>16</v>
      </c>
      <c r="C151" s="78">
        <v>11000</v>
      </c>
      <c r="D151" s="78">
        <v>11000</v>
      </c>
      <c r="E151" s="78">
        <v>3677</v>
      </c>
    </row>
    <row r="152" spans="1:5" ht="15" customHeight="1" x14ac:dyDescent="0.3">
      <c r="A152" s="31"/>
      <c r="B152" s="65" t="s">
        <v>127</v>
      </c>
      <c r="C152" s="78">
        <f>C153</f>
        <v>53659</v>
      </c>
      <c r="D152" s="78">
        <f>D153</f>
        <v>53659</v>
      </c>
      <c r="E152" s="78">
        <f>E153</f>
        <v>48277</v>
      </c>
    </row>
    <row r="153" spans="1:5" ht="15" customHeight="1" x14ac:dyDescent="0.3">
      <c r="A153" s="31"/>
      <c r="B153" s="65" t="s">
        <v>16</v>
      </c>
      <c r="C153" s="78">
        <v>53659</v>
      </c>
      <c r="D153" s="78">
        <v>53659</v>
      </c>
      <c r="E153" s="78">
        <v>48277</v>
      </c>
    </row>
    <row r="154" spans="1:5" ht="15" customHeight="1" x14ac:dyDescent="0.3">
      <c r="A154" s="31"/>
      <c r="B154" s="79" t="s">
        <v>128</v>
      </c>
      <c r="C154" s="80">
        <f>C155+C156</f>
        <v>4050</v>
      </c>
      <c r="D154" s="80">
        <f>D155+D156</f>
        <v>4050</v>
      </c>
      <c r="E154" s="80">
        <f>E155+E156</f>
        <v>3700</v>
      </c>
    </row>
    <row r="155" spans="1:5" ht="15" customHeight="1" x14ac:dyDescent="0.3">
      <c r="A155" s="31"/>
      <c r="B155" s="79" t="s">
        <v>14</v>
      </c>
      <c r="C155" s="80">
        <v>1500</v>
      </c>
      <c r="D155" s="80">
        <v>1500</v>
      </c>
      <c r="E155" s="80">
        <v>1500</v>
      </c>
    </row>
    <row r="156" spans="1:5" ht="15" customHeight="1" x14ac:dyDescent="0.3">
      <c r="A156" s="31"/>
      <c r="B156" s="79" t="s">
        <v>16</v>
      </c>
      <c r="C156" s="80">
        <v>2550</v>
      </c>
      <c r="D156" s="80">
        <v>2550</v>
      </c>
      <c r="E156" s="80">
        <v>2200</v>
      </c>
    </row>
    <row r="157" spans="1:5" ht="15" customHeight="1" x14ac:dyDescent="0.3">
      <c r="A157" s="31"/>
      <c r="B157" s="85" t="s">
        <v>129</v>
      </c>
      <c r="C157" s="86">
        <f>C158</f>
        <v>11996</v>
      </c>
      <c r="D157" s="86">
        <f>D158</f>
        <v>11996</v>
      </c>
      <c r="E157" s="86">
        <f>E158</f>
        <v>11996</v>
      </c>
    </row>
    <row r="158" spans="1:5" ht="15" customHeight="1" x14ac:dyDescent="0.3">
      <c r="A158" s="31"/>
      <c r="B158" s="85" t="s">
        <v>14</v>
      </c>
      <c r="C158" s="86">
        <v>11996</v>
      </c>
      <c r="D158" s="86">
        <v>11996</v>
      </c>
      <c r="E158" s="86">
        <v>11996</v>
      </c>
    </row>
    <row r="159" spans="1:5" ht="15" customHeight="1" x14ac:dyDescent="0.3">
      <c r="A159" s="31"/>
      <c r="B159" s="74" t="s">
        <v>130</v>
      </c>
      <c r="C159" s="75">
        <f>C160+C169+C178+C181+C174+C176+C183</f>
        <v>5684057</v>
      </c>
      <c r="D159" s="75">
        <f>D160+D169+D178+D181+D174+D176+D183</f>
        <v>5933938</v>
      </c>
      <c r="E159" s="75">
        <f>E160+E169+E178+E181+E174+E176+E183</f>
        <v>5704549</v>
      </c>
    </row>
    <row r="160" spans="1:5" ht="15" customHeight="1" x14ac:dyDescent="0.3">
      <c r="A160" s="31"/>
      <c r="B160" s="65" t="s">
        <v>131</v>
      </c>
      <c r="C160" s="78">
        <f>C161+C163+C165+C167</f>
        <v>2460972</v>
      </c>
      <c r="D160" s="78">
        <f>D161+D163+D165+D167</f>
        <v>2623284</v>
      </c>
      <c r="E160" s="78">
        <f>E161+E163+E165+E167</f>
        <v>2485433</v>
      </c>
    </row>
    <row r="161" spans="1:5" ht="15" customHeight="1" x14ac:dyDescent="0.3">
      <c r="A161" s="31"/>
      <c r="B161" s="65" t="s">
        <v>132</v>
      </c>
      <c r="C161" s="78">
        <f>C162</f>
        <v>1521913</v>
      </c>
      <c r="D161" s="78">
        <f>D162</f>
        <v>1636934</v>
      </c>
      <c r="E161" s="78">
        <f>E162</f>
        <v>1531371</v>
      </c>
    </row>
    <row r="162" spans="1:5" ht="15" customHeight="1" x14ac:dyDescent="0.3">
      <c r="A162" s="31"/>
      <c r="B162" s="65" t="s">
        <v>16</v>
      </c>
      <c r="C162" s="78">
        <v>1521913</v>
      </c>
      <c r="D162" s="78">
        <v>1636934</v>
      </c>
      <c r="E162" s="78">
        <v>1531371</v>
      </c>
    </row>
    <row r="163" spans="1:5" ht="15" customHeight="1" x14ac:dyDescent="0.3">
      <c r="A163" s="31"/>
      <c r="B163" s="65" t="s">
        <v>133</v>
      </c>
      <c r="C163" s="78">
        <f>C164</f>
        <v>179508</v>
      </c>
      <c r="D163" s="78">
        <f>D164</f>
        <v>191029</v>
      </c>
      <c r="E163" s="78">
        <f>E164</f>
        <v>187965</v>
      </c>
    </row>
    <row r="164" spans="1:5" ht="15" customHeight="1" x14ac:dyDescent="0.3">
      <c r="A164" s="31"/>
      <c r="B164" s="65" t="s">
        <v>16</v>
      </c>
      <c r="C164" s="78">
        <v>179508</v>
      </c>
      <c r="D164" s="78">
        <v>191029</v>
      </c>
      <c r="E164" s="78">
        <v>187965</v>
      </c>
    </row>
    <row r="165" spans="1:5" ht="15" customHeight="1" x14ac:dyDescent="0.3">
      <c r="A165" s="31"/>
      <c r="B165" s="65" t="s">
        <v>199</v>
      </c>
      <c r="C165" s="78">
        <f>C166</f>
        <v>602051</v>
      </c>
      <c r="D165" s="78">
        <f>D166</f>
        <v>625116</v>
      </c>
      <c r="E165" s="78">
        <v>595833</v>
      </c>
    </row>
    <row r="166" spans="1:5" ht="15" customHeight="1" x14ac:dyDescent="0.3">
      <c r="A166" s="31"/>
      <c r="B166" s="65" t="s">
        <v>16</v>
      </c>
      <c r="C166" s="78">
        <v>602051</v>
      </c>
      <c r="D166" s="78">
        <v>625116</v>
      </c>
      <c r="E166" s="78">
        <v>595833</v>
      </c>
    </row>
    <row r="167" spans="1:5" ht="15" customHeight="1" x14ac:dyDescent="0.3">
      <c r="A167" s="31"/>
      <c r="B167" s="65" t="s">
        <v>136</v>
      </c>
      <c r="C167" s="78">
        <f>C168</f>
        <v>157500</v>
      </c>
      <c r="D167" s="78">
        <f>D168</f>
        <v>170205</v>
      </c>
      <c r="E167" s="78">
        <f>E168</f>
        <v>170264</v>
      </c>
    </row>
    <row r="168" spans="1:5" ht="15" customHeight="1" x14ac:dyDescent="0.3">
      <c r="A168" s="31"/>
      <c r="B168" s="65" t="s">
        <v>16</v>
      </c>
      <c r="C168" s="78">
        <v>157500</v>
      </c>
      <c r="D168" s="78">
        <v>170205</v>
      </c>
      <c r="E168" s="78">
        <v>170264</v>
      </c>
    </row>
    <row r="169" spans="1:5" ht="15" customHeight="1" x14ac:dyDescent="0.3">
      <c r="A169" s="31"/>
      <c r="B169" s="65" t="s">
        <v>137</v>
      </c>
      <c r="C169" s="78">
        <f>C171+C173</f>
        <v>2731179</v>
      </c>
      <c r="D169" s="78">
        <f>D170+D172</f>
        <v>2784444</v>
      </c>
      <c r="E169" s="78">
        <f>E170+E172</f>
        <v>2706985</v>
      </c>
    </row>
    <row r="170" spans="1:5" ht="15" customHeight="1" x14ac:dyDescent="0.3">
      <c r="A170" s="31"/>
      <c r="B170" s="65" t="s">
        <v>138</v>
      </c>
      <c r="C170" s="78">
        <f>C171</f>
        <v>2577399</v>
      </c>
      <c r="D170" s="78">
        <f>D171</f>
        <v>2625209</v>
      </c>
      <c r="E170" s="78">
        <f>E171</f>
        <v>2547852</v>
      </c>
    </row>
    <row r="171" spans="1:5" ht="15" customHeight="1" x14ac:dyDescent="0.3">
      <c r="A171" s="31"/>
      <c r="B171" s="65" t="s">
        <v>16</v>
      </c>
      <c r="C171" s="78">
        <v>2577399</v>
      </c>
      <c r="D171" s="78">
        <v>2625209</v>
      </c>
      <c r="E171" s="78">
        <v>2547852</v>
      </c>
    </row>
    <row r="172" spans="1:5" ht="15" customHeight="1" x14ac:dyDescent="0.3">
      <c r="A172" s="31"/>
      <c r="B172" s="65" t="s">
        <v>139</v>
      </c>
      <c r="C172" s="78">
        <f>C173</f>
        <v>153780</v>
      </c>
      <c r="D172" s="78">
        <f>D173</f>
        <v>159235</v>
      </c>
      <c r="E172" s="78">
        <f>E173</f>
        <v>159133</v>
      </c>
    </row>
    <row r="173" spans="1:5" ht="15" customHeight="1" x14ac:dyDescent="0.3">
      <c r="A173" s="31"/>
      <c r="B173" s="65" t="s">
        <v>16</v>
      </c>
      <c r="C173" s="78">
        <v>153780</v>
      </c>
      <c r="D173" s="78">
        <v>159235</v>
      </c>
      <c r="E173" s="78">
        <v>159133</v>
      </c>
    </row>
    <row r="174" spans="1:5" ht="15" customHeight="1" x14ac:dyDescent="0.3">
      <c r="A174" s="31"/>
      <c r="B174" s="65" t="s">
        <v>140</v>
      </c>
      <c r="C174" s="78">
        <f>C175</f>
        <v>319274</v>
      </c>
      <c r="D174" s="78">
        <f>D175</f>
        <v>340358</v>
      </c>
      <c r="E174" s="78">
        <f>E175</f>
        <v>335176</v>
      </c>
    </row>
    <row r="175" spans="1:5" ht="15" customHeight="1" x14ac:dyDescent="0.3">
      <c r="A175" s="31"/>
      <c r="B175" s="65" t="s">
        <v>16</v>
      </c>
      <c r="C175" s="78">
        <v>319274</v>
      </c>
      <c r="D175" s="78">
        <v>340358</v>
      </c>
      <c r="E175" s="78">
        <v>335176</v>
      </c>
    </row>
    <row r="176" spans="1:5" ht="15" customHeight="1" x14ac:dyDescent="0.3">
      <c r="A176" s="31"/>
      <c r="B176" s="65" t="s">
        <v>141</v>
      </c>
      <c r="C176" s="78">
        <f>C177</f>
        <v>14000</v>
      </c>
      <c r="D176" s="78">
        <f>D177</f>
        <v>14000</v>
      </c>
      <c r="E176" s="78">
        <f>E177</f>
        <v>14000</v>
      </c>
    </row>
    <row r="177" spans="1:5" ht="15" customHeight="1" x14ac:dyDescent="0.3">
      <c r="A177" s="31"/>
      <c r="B177" s="65" t="s">
        <v>16</v>
      </c>
      <c r="C177" s="78">
        <v>14000</v>
      </c>
      <c r="D177" s="78">
        <v>14000</v>
      </c>
      <c r="E177" s="78">
        <v>14000</v>
      </c>
    </row>
    <row r="178" spans="1:5" ht="15" customHeight="1" x14ac:dyDescent="0.3">
      <c r="A178" s="31"/>
      <c r="B178" s="65" t="s">
        <v>142</v>
      </c>
      <c r="C178" s="78">
        <f>C179+C180</f>
        <v>1800</v>
      </c>
      <c r="D178" s="78">
        <f>D179+D180</f>
        <v>1800</v>
      </c>
      <c r="E178" s="78">
        <f>E179+E180</f>
        <v>1867</v>
      </c>
    </row>
    <row r="179" spans="1:5" ht="15" customHeight="1" x14ac:dyDescent="0.3">
      <c r="A179" s="31"/>
      <c r="B179" s="65" t="s">
        <v>14</v>
      </c>
      <c r="C179" s="78">
        <v>100</v>
      </c>
      <c r="D179" s="78">
        <v>0</v>
      </c>
      <c r="E179" s="78">
        <v>0</v>
      </c>
    </row>
    <row r="180" spans="1:5" ht="15" customHeight="1" x14ac:dyDescent="0.3">
      <c r="A180" s="31"/>
      <c r="B180" s="65" t="s">
        <v>16</v>
      </c>
      <c r="C180" s="78">
        <v>1700</v>
      </c>
      <c r="D180" s="78">
        <v>1800</v>
      </c>
      <c r="E180" s="78">
        <v>1867</v>
      </c>
    </row>
    <row r="181" spans="1:5" ht="15" customHeight="1" x14ac:dyDescent="0.3">
      <c r="A181" s="31"/>
      <c r="B181" s="65" t="s">
        <v>143</v>
      </c>
      <c r="C181" s="78">
        <f>C182</f>
        <v>112000</v>
      </c>
      <c r="D181" s="78">
        <f>D182</f>
        <v>125220</v>
      </c>
      <c r="E181" s="78">
        <f>E182</f>
        <v>116159</v>
      </c>
    </row>
    <row r="182" spans="1:5" ht="15" customHeight="1" x14ac:dyDescent="0.3">
      <c r="A182" s="31"/>
      <c r="B182" s="65" t="s">
        <v>16</v>
      </c>
      <c r="C182" s="78">
        <v>112000</v>
      </c>
      <c r="D182" s="78">
        <v>125220</v>
      </c>
      <c r="E182" s="78">
        <v>116159</v>
      </c>
    </row>
    <row r="183" spans="1:5" ht="15" customHeight="1" x14ac:dyDescent="0.3">
      <c r="A183" s="31"/>
      <c r="B183" s="65" t="s">
        <v>144</v>
      </c>
      <c r="C183" s="78">
        <f>C184</f>
        <v>44832</v>
      </c>
      <c r="D183" s="78">
        <f>D184</f>
        <v>44832</v>
      </c>
      <c r="E183" s="78">
        <f>E184</f>
        <v>44929</v>
      </c>
    </row>
    <row r="184" spans="1:5" ht="15" customHeight="1" x14ac:dyDescent="0.3">
      <c r="A184" s="31"/>
      <c r="B184" s="65" t="s">
        <v>16</v>
      </c>
      <c r="C184" s="78">
        <v>44832</v>
      </c>
      <c r="D184" s="78">
        <v>44832</v>
      </c>
      <c r="E184" s="78">
        <v>44929</v>
      </c>
    </row>
    <row r="185" spans="1:5" ht="15" customHeight="1" x14ac:dyDescent="0.3">
      <c r="A185" s="31"/>
      <c r="B185" s="74" t="s">
        <v>145</v>
      </c>
      <c r="C185" s="75">
        <f>C188+C191+C194+C200+C209+C213+C216+C222+C211+C219+C186+C197+C206</f>
        <v>823525</v>
      </c>
      <c r="D185" s="75">
        <f>D188+D191+D194+D200+D209+D213+D216+D222+D211+D219+D186+D197+D206</f>
        <v>835720</v>
      </c>
      <c r="E185" s="75">
        <f>E188+E191+E194+E200+E209+E213+E216+E222+E211+E219+E186+E197+E206</f>
        <v>747700</v>
      </c>
    </row>
    <row r="186" spans="1:5" ht="15" customHeight="1" x14ac:dyDescent="0.3">
      <c r="A186" s="31"/>
      <c r="B186" s="82" t="s">
        <v>202</v>
      </c>
      <c r="C186" s="84">
        <f>C187</f>
        <v>6960</v>
      </c>
      <c r="D186" s="84">
        <f>D187</f>
        <v>6960</v>
      </c>
      <c r="E186" s="84">
        <f>E187</f>
        <v>6750</v>
      </c>
    </row>
    <row r="187" spans="1:5" ht="15" customHeight="1" x14ac:dyDescent="0.3">
      <c r="A187" s="31"/>
      <c r="B187" s="65" t="s">
        <v>16</v>
      </c>
      <c r="C187" s="84">
        <v>6960</v>
      </c>
      <c r="D187" s="84">
        <v>6960</v>
      </c>
      <c r="E187" s="84">
        <v>6750</v>
      </c>
    </row>
    <row r="188" spans="1:5" ht="15" customHeight="1" x14ac:dyDescent="0.3">
      <c r="A188" s="31"/>
      <c r="B188" s="65" t="s">
        <v>146</v>
      </c>
      <c r="C188" s="78">
        <f>C189+C190</f>
        <v>27800</v>
      </c>
      <c r="D188" s="78">
        <f>D189+D190</f>
        <v>27800</v>
      </c>
      <c r="E188" s="78">
        <f>E189+E190</f>
        <v>25056</v>
      </c>
    </row>
    <row r="189" spans="1:5" ht="15" customHeight="1" x14ac:dyDescent="0.3">
      <c r="A189" s="31"/>
      <c r="B189" s="65" t="s">
        <v>14</v>
      </c>
      <c r="C189" s="78">
        <v>27800</v>
      </c>
      <c r="D189" s="78">
        <v>26300</v>
      </c>
      <c r="E189" s="78">
        <v>23795</v>
      </c>
    </row>
    <row r="190" spans="1:5" ht="15" customHeight="1" x14ac:dyDescent="0.3">
      <c r="A190" s="31"/>
      <c r="B190" s="65" t="s">
        <v>16</v>
      </c>
      <c r="C190" s="78">
        <v>0</v>
      </c>
      <c r="D190" s="78">
        <v>1500</v>
      </c>
      <c r="E190" s="78">
        <v>1261</v>
      </c>
    </row>
    <row r="191" spans="1:5" ht="15" customHeight="1" x14ac:dyDescent="0.3">
      <c r="A191" s="31"/>
      <c r="B191" s="65" t="s">
        <v>147</v>
      </c>
      <c r="C191" s="78">
        <f>C192+C193</f>
        <v>21400</v>
      </c>
      <c r="D191" s="78">
        <f>D192+D193</f>
        <v>21400</v>
      </c>
      <c r="E191" s="78">
        <f>E192+E193</f>
        <v>6232</v>
      </c>
    </row>
    <row r="192" spans="1:5" ht="15" customHeight="1" x14ac:dyDescent="0.3">
      <c r="A192" s="31"/>
      <c r="B192" s="65" t="s">
        <v>14</v>
      </c>
      <c r="C192" s="78">
        <v>21400</v>
      </c>
      <c r="D192" s="78">
        <v>15200</v>
      </c>
      <c r="E192" s="78">
        <v>5415</v>
      </c>
    </row>
    <row r="193" spans="1:5" ht="15" customHeight="1" x14ac:dyDescent="0.3">
      <c r="A193" s="31"/>
      <c r="B193" s="65" t="s">
        <v>16</v>
      </c>
      <c r="C193" s="78">
        <v>0</v>
      </c>
      <c r="D193" s="78">
        <v>6200</v>
      </c>
      <c r="E193" s="78">
        <v>817</v>
      </c>
    </row>
    <row r="194" spans="1:5" ht="15" customHeight="1" x14ac:dyDescent="0.3">
      <c r="A194" s="31"/>
      <c r="B194" s="79" t="s">
        <v>203</v>
      </c>
      <c r="C194" s="80">
        <f>C195+C196</f>
        <v>39958</v>
      </c>
      <c r="D194" s="80">
        <f>D195+D196</f>
        <v>39958</v>
      </c>
      <c r="E194" s="80">
        <f>E195+E196</f>
        <v>37567</v>
      </c>
    </row>
    <row r="195" spans="1:5" ht="15" customHeight="1" x14ac:dyDescent="0.3">
      <c r="A195" s="31"/>
      <c r="B195" s="79" t="s">
        <v>14</v>
      </c>
      <c r="C195" s="80">
        <v>31020</v>
      </c>
      <c r="D195" s="80">
        <v>0</v>
      </c>
      <c r="E195" s="80">
        <v>0</v>
      </c>
    </row>
    <row r="196" spans="1:5" ht="15" customHeight="1" x14ac:dyDescent="0.3">
      <c r="A196" s="31"/>
      <c r="B196" s="79" t="s">
        <v>16</v>
      </c>
      <c r="C196" s="80">
        <v>8938</v>
      </c>
      <c r="D196" s="80">
        <v>39958</v>
      </c>
      <c r="E196" s="80">
        <v>37567</v>
      </c>
    </row>
    <row r="197" spans="1:5" ht="15" customHeight="1" x14ac:dyDescent="0.3">
      <c r="A197" s="31"/>
      <c r="B197" s="79" t="s">
        <v>204</v>
      </c>
      <c r="C197" s="80">
        <f>C198+C199</f>
        <v>30000</v>
      </c>
      <c r="D197" s="80">
        <f>D198+D199</f>
        <v>26500</v>
      </c>
      <c r="E197" s="80">
        <f>E198+E199</f>
        <v>23621</v>
      </c>
    </row>
    <row r="198" spans="1:5" ht="15" customHeight="1" x14ac:dyDescent="0.3">
      <c r="A198" s="31"/>
      <c r="B198" s="79" t="s">
        <v>14</v>
      </c>
      <c r="C198" s="80">
        <v>30000</v>
      </c>
      <c r="D198" s="80">
        <v>0</v>
      </c>
      <c r="E198" s="80"/>
    </row>
    <row r="199" spans="1:5" ht="15" customHeight="1" x14ac:dyDescent="0.3">
      <c r="A199" s="31"/>
      <c r="B199" s="65" t="s">
        <v>16</v>
      </c>
      <c r="C199" s="80">
        <v>0</v>
      </c>
      <c r="D199" s="80">
        <v>26500</v>
      </c>
      <c r="E199" s="80">
        <v>23621</v>
      </c>
    </row>
    <row r="200" spans="1:5" ht="15" customHeight="1" x14ac:dyDescent="0.3">
      <c r="A200" s="31"/>
      <c r="B200" s="79" t="s">
        <v>149</v>
      </c>
      <c r="C200" s="80">
        <f>C201+C204</f>
        <v>229198</v>
      </c>
      <c r="D200" s="80">
        <f>D201+D204</f>
        <v>229198</v>
      </c>
      <c r="E200" s="80">
        <f>E201+E204</f>
        <v>218868</v>
      </c>
    </row>
    <row r="201" spans="1:5" ht="15" customHeight="1" x14ac:dyDescent="0.3">
      <c r="A201" s="31"/>
      <c r="B201" s="79" t="s">
        <v>150</v>
      </c>
      <c r="C201" s="80">
        <f>C203+C202</f>
        <v>190769</v>
      </c>
      <c r="D201" s="80">
        <f>D203+D202</f>
        <v>190769</v>
      </c>
      <c r="E201" s="80">
        <f>E203+E202</f>
        <v>180609</v>
      </c>
    </row>
    <row r="202" spans="1:5" ht="15" customHeight="1" x14ac:dyDescent="0.3">
      <c r="A202" s="31"/>
      <c r="B202" s="79" t="s">
        <v>14</v>
      </c>
      <c r="C202" s="80">
        <v>190769</v>
      </c>
      <c r="D202" s="80">
        <v>190769</v>
      </c>
      <c r="E202" s="80">
        <v>180609</v>
      </c>
    </row>
    <row r="203" spans="1:5" ht="15" customHeight="1" x14ac:dyDescent="0.3">
      <c r="A203" s="31"/>
      <c r="B203" s="79" t="s">
        <v>16</v>
      </c>
      <c r="C203" s="80">
        <v>0</v>
      </c>
      <c r="D203" s="80">
        <v>0</v>
      </c>
      <c r="E203" s="80">
        <v>0</v>
      </c>
    </row>
    <row r="204" spans="1:5" ht="15" customHeight="1" x14ac:dyDescent="0.3">
      <c r="A204" s="31"/>
      <c r="B204" s="79" t="s">
        <v>151</v>
      </c>
      <c r="C204" s="80">
        <f>C205</f>
        <v>38429</v>
      </c>
      <c r="D204" s="80">
        <f>D205</f>
        <v>38429</v>
      </c>
      <c r="E204" s="80">
        <f>E205</f>
        <v>38259</v>
      </c>
    </row>
    <row r="205" spans="1:5" ht="15" customHeight="1" x14ac:dyDescent="0.3">
      <c r="A205" s="31"/>
      <c r="B205" s="79" t="s">
        <v>16</v>
      </c>
      <c r="C205" s="80">
        <v>38429</v>
      </c>
      <c r="D205" s="80">
        <v>38429</v>
      </c>
      <c r="E205" s="80">
        <v>38259</v>
      </c>
    </row>
    <row r="206" spans="1:5" ht="15" customHeight="1" x14ac:dyDescent="0.3">
      <c r="A206" s="31"/>
      <c r="B206" s="79" t="s">
        <v>205</v>
      </c>
      <c r="C206" s="80">
        <f>C207</f>
        <v>36960</v>
      </c>
      <c r="D206" s="80">
        <f>D207+D208</f>
        <v>45960</v>
      </c>
      <c r="E206" s="80">
        <f>E207+E208</f>
        <v>30170</v>
      </c>
    </row>
    <row r="207" spans="1:5" ht="15" customHeight="1" x14ac:dyDescent="0.3">
      <c r="A207" s="31"/>
      <c r="B207" s="79" t="s">
        <v>14</v>
      </c>
      <c r="C207" s="80">
        <v>36960</v>
      </c>
      <c r="D207" s="80">
        <v>31960</v>
      </c>
      <c r="E207" s="80">
        <v>16170</v>
      </c>
    </row>
    <row r="208" spans="1:5" ht="15" customHeight="1" x14ac:dyDescent="0.3">
      <c r="A208" s="31"/>
      <c r="B208" s="79" t="s">
        <v>16</v>
      </c>
      <c r="C208" s="80">
        <v>0</v>
      </c>
      <c r="D208" s="80">
        <v>14000</v>
      </c>
      <c r="E208" s="80">
        <v>14000</v>
      </c>
    </row>
    <row r="209" spans="1:5" ht="15" customHeight="1" x14ac:dyDescent="0.3">
      <c r="A209" s="31"/>
      <c r="B209" s="79" t="s">
        <v>206</v>
      </c>
      <c r="C209" s="80">
        <f>C210</f>
        <v>40653</v>
      </c>
      <c r="D209" s="80">
        <f>D210</f>
        <v>44153</v>
      </c>
      <c r="E209" s="80">
        <f>E210</f>
        <v>43845</v>
      </c>
    </row>
    <row r="210" spans="1:5" ht="15" customHeight="1" x14ac:dyDescent="0.3">
      <c r="A210" s="31"/>
      <c r="B210" s="79" t="s">
        <v>16</v>
      </c>
      <c r="C210" s="80">
        <v>40653</v>
      </c>
      <c r="D210" s="80">
        <v>44153</v>
      </c>
      <c r="E210" s="80">
        <v>43845</v>
      </c>
    </row>
    <row r="211" spans="1:5" ht="15" customHeight="1" x14ac:dyDescent="0.3">
      <c r="A211" s="31"/>
      <c r="B211" s="79" t="s">
        <v>153</v>
      </c>
      <c r="C211" s="80">
        <f>C212</f>
        <v>150000</v>
      </c>
      <c r="D211" s="80">
        <f>D212</f>
        <v>157800</v>
      </c>
      <c r="E211" s="80">
        <f>E212</f>
        <v>157150</v>
      </c>
    </row>
    <row r="212" spans="1:5" ht="15" customHeight="1" x14ac:dyDescent="0.3">
      <c r="A212" s="31"/>
      <c r="B212" s="79" t="s">
        <v>16</v>
      </c>
      <c r="C212" s="80">
        <v>150000</v>
      </c>
      <c r="D212" s="80">
        <v>157800</v>
      </c>
      <c r="E212" s="80">
        <v>157150</v>
      </c>
    </row>
    <row r="213" spans="1:5" ht="15" customHeight="1" x14ac:dyDescent="0.3">
      <c r="A213" s="31"/>
      <c r="B213" s="65" t="s">
        <v>207</v>
      </c>
      <c r="C213" s="78">
        <f>C214+C215</f>
        <v>102035</v>
      </c>
      <c r="D213" s="78">
        <f>D214+D215</f>
        <v>101215</v>
      </c>
      <c r="E213" s="78">
        <f>E214+E215</f>
        <v>76904</v>
      </c>
    </row>
    <row r="214" spans="1:5" ht="15" customHeight="1" x14ac:dyDescent="0.3">
      <c r="A214" s="31"/>
      <c r="B214" s="65" t="s">
        <v>14</v>
      </c>
      <c r="C214" s="78">
        <v>83490</v>
      </c>
      <c r="D214" s="78">
        <v>76190</v>
      </c>
      <c r="E214" s="78">
        <v>54699</v>
      </c>
    </row>
    <row r="215" spans="1:5" ht="15" customHeight="1" x14ac:dyDescent="0.3">
      <c r="A215" s="31"/>
      <c r="B215" s="65" t="s">
        <v>16</v>
      </c>
      <c r="C215" s="78">
        <v>18545</v>
      </c>
      <c r="D215" s="78">
        <v>25025</v>
      </c>
      <c r="E215" s="78">
        <v>22205</v>
      </c>
    </row>
    <row r="216" spans="1:5" ht="15" customHeight="1" x14ac:dyDescent="0.3">
      <c r="A216" s="31"/>
      <c r="B216" s="65" t="s">
        <v>208</v>
      </c>
      <c r="C216" s="78">
        <f>C217+C218</f>
        <v>22414</v>
      </c>
      <c r="D216" s="78">
        <f>D217+D218</f>
        <v>18629</v>
      </c>
      <c r="E216" s="78">
        <f>E217+E218</f>
        <v>13158</v>
      </c>
    </row>
    <row r="217" spans="1:5" ht="15" customHeight="1" x14ac:dyDescent="0.3">
      <c r="A217" s="31"/>
      <c r="B217" s="65" t="s">
        <v>14</v>
      </c>
      <c r="C217" s="78">
        <v>21414</v>
      </c>
      <c r="D217" s="78">
        <v>17629</v>
      </c>
      <c r="E217" s="78">
        <v>12383</v>
      </c>
    </row>
    <row r="218" spans="1:5" ht="15" customHeight="1" x14ac:dyDescent="0.3">
      <c r="A218" s="31"/>
      <c r="B218" s="65" t="s">
        <v>16</v>
      </c>
      <c r="C218" s="78">
        <v>1000</v>
      </c>
      <c r="D218" s="78">
        <v>1000</v>
      </c>
      <c r="E218" s="78">
        <v>775</v>
      </c>
    </row>
    <row r="219" spans="1:5" ht="15" customHeight="1" x14ac:dyDescent="0.3">
      <c r="A219" s="31"/>
      <c r="B219" s="65" t="s">
        <v>191</v>
      </c>
      <c r="C219" s="78">
        <f>C220+C221</f>
        <v>14000</v>
      </c>
      <c r="D219" s="78">
        <f>D220+D221</f>
        <v>14000</v>
      </c>
      <c r="E219" s="78">
        <f>E220+E221</f>
        <v>8040</v>
      </c>
    </row>
    <row r="220" spans="1:5" ht="15" customHeight="1" x14ac:dyDescent="0.3">
      <c r="A220" s="31"/>
      <c r="B220" s="65" t="s">
        <v>14</v>
      </c>
      <c r="C220" s="78">
        <v>14000</v>
      </c>
      <c r="D220" s="78">
        <v>4800</v>
      </c>
      <c r="E220" s="78">
        <v>3240</v>
      </c>
    </row>
    <row r="221" spans="1:5" ht="15" customHeight="1" x14ac:dyDescent="0.3">
      <c r="A221" s="31"/>
      <c r="B221" s="65" t="s">
        <v>16</v>
      </c>
      <c r="C221" s="78">
        <v>0</v>
      </c>
      <c r="D221" s="78">
        <v>9200</v>
      </c>
      <c r="E221" s="78">
        <v>4800</v>
      </c>
    </row>
    <row r="222" spans="1:5" ht="15" customHeight="1" x14ac:dyDescent="0.3">
      <c r="A222" s="31"/>
      <c r="B222" s="65" t="s">
        <v>157</v>
      </c>
      <c r="C222" s="78">
        <f>C223</f>
        <v>102147</v>
      </c>
      <c r="D222" s="78">
        <f>D223</f>
        <v>102147</v>
      </c>
      <c r="E222" s="78">
        <f>E223</f>
        <v>100339</v>
      </c>
    </row>
    <row r="223" spans="1:5" ht="15" customHeight="1" x14ac:dyDescent="0.3">
      <c r="A223" s="31"/>
      <c r="B223" s="65" t="s">
        <v>16</v>
      </c>
      <c r="C223" s="78">
        <v>102147</v>
      </c>
      <c r="D223" s="78">
        <v>102147</v>
      </c>
      <c r="E223" s="78">
        <v>100339</v>
      </c>
    </row>
    <row r="224" spans="1:5" ht="15" customHeight="1" x14ac:dyDescent="0.3">
      <c r="A224" s="1"/>
      <c r="B224" s="189"/>
      <c r="C224" s="89"/>
      <c r="D224" s="89"/>
      <c r="E224" s="89"/>
    </row>
    <row r="225" spans="1:5" ht="15" customHeight="1" x14ac:dyDescent="0.3">
      <c r="A225" s="1"/>
      <c r="B225" s="90" t="s">
        <v>17</v>
      </c>
      <c r="C225" s="91">
        <f>C32-C71</f>
        <v>389251</v>
      </c>
      <c r="D225" s="91">
        <f>D32-D71</f>
        <v>433884</v>
      </c>
      <c r="E225" s="91">
        <f>E32-E71</f>
        <v>1157845</v>
      </c>
    </row>
    <row r="226" spans="1:5" ht="15" customHeight="1" x14ac:dyDescent="0.3">
      <c r="A226" s="156"/>
      <c r="B226" s="90"/>
      <c r="C226" s="92"/>
      <c r="D226" s="92"/>
      <c r="E226" s="92"/>
    </row>
    <row r="227" spans="1:5" ht="15" customHeight="1" x14ac:dyDescent="0.3">
      <c r="A227" s="156"/>
      <c r="B227" s="50" t="s">
        <v>158</v>
      </c>
      <c r="C227" s="51" t="s">
        <v>2</v>
      </c>
      <c r="D227" s="51" t="s">
        <v>3</v>
      </c>
      <c r="E227" s="51" t="s">
        <v>4</v>
      </c>
    </row>
    <row r="228" spans="1:5" ht="15" customHeight="1" x14ac:dyDescent="0.3">
      <c r="A228" s="156"/>
      <c r="B228" s="94" t="s">
        <v>159</v>
      </c>
      <c r="C228" s="190">
        <f>C229+C237+C238+C239+C242+C241+C240</f>
        <v>-2320612</v>
      </c>
      <c r="D228" s="190">
        <f>D229+D237+D238+D239+D242+D241+D240</f>
        <v>-2365245</v>
      </c>
      <c r="E228" s="190">
        <f>E229+E237+E238+E239+E242+E241+E240</f>
        <v>-2252333</v>
      </c>
    </row>
    <row r="229" spans="1:5" ht="15" customHeight="1" x14ac:dyDescent="0.3">
      <c r="A229" s="156"/>
      <c r="B229" s="96" t="s">
        <v>160</v>
      </c>
      <c r="C229" s="97">
        <f>C230+C234+C232+C235+C233+C236+C231</f>
        <v>-2060982</v>
      </c>
      <c r="D229" s="97">
        <f>D230+D234+D232+D235+D233+D236+D231</f>
        <v>-2095003</v>
      </c>
      <c r="E229" s="97">
        <f>E230+E234+E232+E235+E233+E236+E231</f>
        <v>-2027098</v>
      </c>
    </row>
    <row r="230" spans="1:5" ht="15" customHeight="1" x14ac:dyDescent="0.3">
      <c r="A230" s="156"/>
      <c r="B230" s="65" t="s">
        <v>93</v>
      </c>
      <c r="C230" s="98">
        <v>-224954</v>
      </c>
      <c r="D230" s="98">
        <v>-270478</v>
      </c>
      <c r="E230" s="98">
        <v>-264919</v>
      </c>
    </row>
    <row r="231" spans="1:5" ht="15" customHeight="1" x14ac:dyDescent="0.3">
      <c r="A231" s="156"/>
      <c r="B231" s="65" t="s">
        <v>100</v>
      </c>
      <c r="C231" s="98">
        <v>-15000</v>
      </c>
      <c r="D231" s="98">
        <v>-13250</v>
      </c>
      <c r="E231" s="98">
        <v>-13243</v>
      </c>
    </row>
    <row r="232" spans="1:5" ht="15" customHeight="1" x14ac:dyDescent="0.3">
      <c r="A232" s="156"/>
      <c r="B232" s="65" t="s">
        <v>101</v>
      </c>
      <c r="C232" s="98">
        <v>-60000</v>
      </c>
      <c r="D232" s="98">
        <v>-60000</v>
      </c>
      <c r="E232" s="98">
        <v>-4962</v>
      </c>
    </row>
    <row r="233" spans="1:5" ht="15" customHeight="1" x14ac:dyDescent="0.3">
      <c r="A233" s="156"/>
      <c r="B233" s="65" t="s">
        <v>192</v>
      </c>
      <c r="C233" s="98">
        <v>-20000</v>
      </c>
      <c r="D233" s="98">
        <v>-20000</v>
      </c>
      <c r="E233" s="98">
        <v>-20610</v>
      </c>
    </row>
    <row r="234" spans="1:5" ht="15" customHeight="1" x14ac:dyDescent="0.3">
      <c r="A234" s="156"/>
      <c r="B234" s="65" t="s">
        <v>165</v>
      </c>
      <c r="C234" s="98">
        <v>-1663628</v>
      </c>
      <c r="D234" s="98">
        <v>-1648455</v>
      </c>
      <c r="E234" s="98">
        <v>-1641301</v>
      </c>
    </row>
    <row r="235" spans="1:5" ht="15" customHeight="1" x14ac:dyDescent="0.3">
      <c r="A235" s="156"/>
      <c r="B235" s="65" t="s">
        <v>166</v>
      </c>
      <c r="C235" s="98">
        <v>0</v>
      </c>
      <c r="D235" s="98">
        <v>-5420</v>
      </c>
      <c r="E235" s="98">
        <v>-5420</v>
      </c>
    </row>
    <row r="236" spans="1:5" ht="15" customHeight="1" x14ac:dyDescent="0.3">
      <c r="A236" s="156"/>
      <c r="B236" s="65" t="s">
        <v>138</v>
      </c>
      <c r="C236" s="98">
        <v>-77400</v>
      </c>
      <c r="D236" s="98">
        <v>-77400</v>
      </c>
      <c r="E236" s="98">
        <v>-76643</v>
      </c>
    </row>
    <row r="237" spans="1:5" x14ac:dyDescent="0.3">
      <c r="A237" s="156"/>
      <c r="B237" s="96" t="s">
        <v>169</v>
      </c>
      <c r="C237" s="97">
        <v>0</v>
      </c>
      <c r="D237" s="97">
        <v>0</v>
      </c>
      <c r="E237" s="97">
        <v>12120</v>
      </c>
    </row>
    <row r="238" spans="1:5" x14ac:dyDescent="0.3">
      <c r="A238" s="156"/>
      <c r="B238" s="96" t="s">
        <v>170</v>
      </c>
      <c r="C238" s="97">
        <v>55000</v>
      </c>
      <c r="D238" s="97">
        <v>72727</v>
      </c>
      <c r="E238" s="97">
        <v>47530</v>
      </c>
    </row>
    <row r="239" spans="1:5" x14ac:dyDescent="0.3">
      <c r="A239" s="156"/>
      <c r="B239" s="96" t="s">
        <v>171</v>
      </c>
      <c r="C239" s="97">
        <v>-118758</v>
      </c>
      <c r="D239" s="97">
        <v>-122452</v>
      </c>
      <c r="E239" s="97">
        <v>-73302</v>
      </c>
    </row>
    <row r="240" spans="1:5" x14ac:dyDescent="0.3">
      <c r="A240" s="156"/>
      <c r="B240" s="96" t="s">
        <v>209</v>
      </c>
      <c r="C240" s="97">
        <v>0</v>
      </c>
      <c r="D240" s="97">
        <v>-24645</v>
      </c>
      <c r="E240" s="97">
        <v>-24645</v>
      </c>
    </row>
    <row r="241" spans="1:5" x14ac:dyDescent="0.3">
      <c r="A241" s="156"/>
      <c r="B241" s="96" t="s">
        <v>195</v>
      </c>
      <c r="C241" s="97">
        <v>10000</v>
      </c>
      <c r="D241" s="97">
        <v>10000</v>
      </c>
      <c r="E241" s="97">
        <v>14463</v>
      </c>
    </row>
    <row r="242" spans="1:5" x14ac:dyDescent="0.3">
      <c r="A242" s="156"/>
      <c r="B242" s="96" t="s">
        <v>196</v>
      </c>
      <c r="C242" s="97">
        <v>-205872</v>
      </c>
      <c r="D242" s="97">
        <v>-205872</v>
      </c>
      <c r="E242" s="97">
        <v>-201401</v>
      </c>
    </row>
    <row r="243" spans="1:5" x14ac:dyDescent="0.3">
      <c r="A243" s="156"/>
      <c r="B243" s="100"/>
      <c r="C243" s="31"/>
      <c r="D243" s="31"/>
      <c r="E243" s="31"/>
    </row>
    <row r="244" spans="1:5" x14ac:dyDescent="0.3">
      <c r="A244" s="156"/>
      <c r="B244" s="96" t="s">
        <v>174</v>
      </c>
      <c r="C244" s="187">
        <f>C225+C228</f>
        <v>-1931361</v>
      </c>
      <c r="D244" s="187">
        <f>D225+D228</f>
        <v>-1931361</v>
      </c>
      <c r="E244" s="187">
        <f>E225+E228</f>
        <v>-1094488</v>
      </c>
    </row>
    <row r="245" spans="1:5" x14ac:dyDescent="0.3">
      <c r="A245" s="156"/>
      <c r="B245" s="100"/>
      <c r="C245" s="100"/>
      <c r="D245" s="100"/>
      <c r="E245" s="100"/>
    </row>
    <row r="246" spans="1:5" x14ac:dyDescent="0.3">
      <c r="A246" s="156"/>
      <c r="B246" s="50" t="s">
        <v>175</v>
      </c>
      <c r="C246" s="51" t="s">
        <v>2</v>
      </c>
      <c r="D246" s="51" t="s">
        <v>3</v>
      </c>
      <c r="E246" s="51" t="s">
        <v>4</v>
      </c>
    </row>
    <row r="247" spans="1:5" x14ac:dyDescent="0.3">
      <c r="A247" s="156"/>
      <c r="B247" s="94" t="s">
        <v>28</v>
      </c>
      <c r="C247" s="102">
        <f>C249+C248</f>
        <v>534562</v>
      </c>
      <c r="D247" s="102">
        <f>D249+D248</f>
        <v>534562</v>
      </c>
      <c r="E247" s="102">
        <f>E249+E248</f>
        <v>534565</v>
      </c>
    </row>
    <row r="248" spans="1:5" x14ac:dyDescent="0.3">
      <c r="A248" s="156"/>
      <c r="B248" s="103" t="s">
        <v>176</v>
      </c>
      <c r="C248" s="104">
        <v>1000000</v>
      </c>
      <c r="D248" s="104">
        <v>1000000</v>
      </c>
      <c r="E248" s="104">
        <v>1000000</v>
      </c>
    </row>
    <row r="249" spans="1:5" x14ac:dyDescent="0.3">
      <c r="A249" s="156"/>
      <c r="B249" s="31" t="s">
        <v>30</v>
      </c>
      <c r="C249" s="98">
        <v>-465438</v>
      </c>
      <c r="D249" s="98">
        <v>-465438</v>
      </c>
      <c r="E249" s="98">
        <v>-465435</v>
      </c>
    </row>
    <row r="250" spans="1:5" x14ac:dyDescent="0.3">
      <c r="A250" s="156"/>
      <c r="B250" s="100"/>
      <c r="C250" s="100"/>
      <c r="D250" s="100"/>
      <c r="E250" s="100"/>
    </row>
    <row r="251" spans="1:5" x14ac:dyDescent="0.3">
      <c r="A251" s="156"/>
      <c r="B251" s="50" t="s">
        <v>177</v>
      </c>
      <c r="C251" s="51" t="s">
        <v>2</v>
      </c>
      <c r="D251" s="51" t="s">
        <v>3</v>
      </c>
      <c r="E251" s="51" t="s">
        <v>4</v>
      </c>
    </row>
    <row r="252" spans="1:5" x14ac:dyDescent="0.3">
      <c r="A252" s="156"/>
      <c r="B252" s="94" t="s">
        <v>32</v>
      </c>
      <c r="C252" s="105">
        <f>C253</f>
        <v>-1396799</v>
      </c>
      <c r="D252" s="105">
        <f>D253</f>
        <v>-1396799</v>
      </c>
      <c r="E252" s="105">
        <f>E253</f>
        <v>-781492</v>
      </c>
    </row>
    <row r="253" spans="1:5" x14ac:dyDescent="0.3">
      <c r="A253" s="156"/>
      <c r="B253" s="31" t="s">
        <v>33</v>
      </c>
      <c r="C253" s="106">
        <v>-1396799</v>
      </c>
      <c r="D253" s="106">
        <v>-1396799</v>
      </c>
      <c r="E253" s="106">
        <v>-781492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80BB-931A-49B5-BB84-A15CB091BE7A}">
  <dimension ref="A1:L259"/>
  <sheetViews>
    <sheetView tabSelected="1" workbookViewId="0">
      <selection activeCell="O13" sqref="O13"/>
    </sheetView>
  </sheetViews>
  <sheetFormatPr defaultRowHeight="14.4" x14ac:dyDescent="0.3"/>
  <cols>
    <col min="2" max="2" width="37" customWidth="1"/>
    <col min="3" max="3" width="15.33203125" customWidth="1"/>
    <col min="4" max="4" width="12" customWidth="1"/>
    <col min="5" max="5" width="10" customWidth="1"/>
    <col min="6" max="6" width="11.109375" customWidth="1"/>
    <col min="7" max="7" width="12.21875" customWidth="1"/>
    <col min="8" max="8" width="20.21875" customWidth="1"/>
    <col min="10" max="10" width="11.33203125" bestFit="1" customWidth="1"/>
    <col min="12" max="12" width="10" bestFit="1" customWidth="1"/>
  </cols>
  <sheetData>
    <row r="1" spans="1:8" x14ac:dyDescent="0.3">
      <c r="A1" s="212"/>
      <c r="B1" s="212"/>
      <c r="C1" s="212"/>
      <c r="D1" s="212"/>
      <c r="E1" s="212"/>
      <c r="F1" s="212"/>
      <c r="G1" s="212"/>
    </row>
    <row r="2" spans="1:8" ht="21" x14ac:dyDescent="0.4">
      <c r="A2" s="212"/>
      <c r="B2" s="213" t="s">
        <v>210</v>
      </c>
      <c r="C2" s="214"/>
      <c r="D2" s="214"/>
      <c r="E2" s="212"/>
      <c r="F2" s="212"/>
      <c r="G2" s="212"/>
    </row>
    <row r="3" spans="1:8" ht="28.2" x14ac:dyDescent="0.3">
      <c r="A3" s="215" t="s">
        <v>211</v>
      </c>
      <c r="B3" s="215" t="s">
        <v>212</v>
      </c>
      <c r="C3" s="216" t="s">
        <v>213</v>
      </c>
      <c r="D3" s="217" t="s">
        <v>214</v>
      </c>
      <c r="E3" s="217" t="s">
        <v>215</v>
      </c>
      <c r="F3" s="217" t="s">
        <v>216</v>
      </c>
      <c r="G3" s="215" t="s">
        <v>217</v>
      </c>
      <c r="H3" s="283" t="s">
        <v>374</v>
      </c>
    </row>
    <row r="4" spans="1:8" x14ac:dyDescent="0.3">
      <c r="A4" s="218">
        <v>1</v>
      </c>
      <c r="B4" s="218" t="s">
        <v>6</v>
      </c>
      <c r="C4" s="219">
        <v>10259410</v>
      </c>
      <c r="D4" s="220">
        <f>SUM(D5+D8+D9+D13)</f>
        <v>106197</v>
      </c>
      <c r="E4" s="220">
        <f>SUM(E5+E8+E9+E13)</f>
        <v>40620</v>
      </c>
      <c r="F4" s="220">
        <f>SUM(F5+F8+F9+F13)</f>
        <v>68779</v>
      </c>
      <c r="G4" s="220">
        <f>SUM(G5+G8+G9+G13)</f>
        <v>10475006</v>
      </c>
      <c r="H4" s="220">
        <f>SUM(H5+H8+H9+H13)</f>
        <v>9405473</v>
      </c>
    </row>
    <row r="5" spans="1:8" x14ac:dyDescent="0.3">
      <c r="A5" s="221"/>
      <c r="B5" s="221" t="s">
        <v>218</v>
      </c>
      <c r="C5" s="222">
        <v>6733000</v>
      </c>
      <c r="D5" s="223">
        <f t="shared" ref="D5:H5" si="0">SUM(D6:D7)</f>
        <v>0</v>
      </c>
      <c r="E5" s="223"/>
      <c r="F5" s="223"/>
      <c r="G5" s="223">
        <f t="shared" si="0"/>
        <v>6733000</v>
      </c>
      <c r="H5" s="223">
        <f t="shared" si="0"/>
        <v>5738591</v>
      </c>
    </row>
    <row r="6" spans="1:8" x14ac:dyDescent="0.3">
      <c r="A6" s="224"/>
      <c r="B6" s="224" t="s">
        <v>219</v>
      </c>
      <c r="C6" s="225">
        <v>6515000</v>
      </c>
      <c r="D6" s="226"/>
      <c r="E6" s="226"/>
      <c r="F6" s="226"/>
      <c r="G6" s="226">
        <f>C6+D6</f>
        <v>6515000</v>
      </c>
      <c r="H6" s="284">
        <v>5528117</v>
      </c>
    </row>
    <row r="7" spans="1:8" x14ac:dyDescent="0.3">
      <c r="A7" s="224"/>
      <c r="B7" s="224" t="s">
        <v>40</v>
      </c>
      <c r="C7" s="225">
        <v>218000</v>
      </c>
      <c r="D7" s="226"/>
      <c r="E7" s="226"/>
      <c r="F7" s="226"/>
      <c r="G7" s="226">
        <f>C7+D7</f>
        <v>218000</v>
      </c>
      <c r="H7" s="284">
        <v>210474</v>
      </c>
    </row>
    <row r="8" spans="1:8" x14ac:dyDescent="0.3">
      <c r="A8" s="221"/>
      <c r="B8" s="227" t="s">
        <v>8</v>
      </c>
      <c r="C8" s="222">
        <v>507621</v>
      </c>
      <c r="D8" s="228">
        <v>44489</v>
      </c>
      <c r="E8" s="228">
        <f>'[1]Lisaeelarve-tulud'!E15</f>
        <v>32662</v>
      </c>
      <c r="F8" s="228">
        <f>'[1]Lisaeelarve-tulud'!F15</f>
        <v>54904</v>
      </c>
      <c r="G8" s="228">
        <f>C8+D8+E8+F8</f>
        <v>639676</v>
      </c>
      <c r="H8" s="285">
        <v>635689</v>
      </c>
    </row>
    <row r="9" spans="1:8" x14ac:dyDescent="0.3">
      <c r="A9" s="221"/>
      <c r="B9" s="227" t="s">
        <v>220</v>
      </c>
      <c r="C9" s="222">
        <v>2981788</v>
      </c>
      <c r="D9" s="223">
        <f>SUM(D10:D12)</f>
        <v>61708</v>
      </c>
      <c r="E9" s="223">
        <f>SUM(E10:E12)</f>
        <v>7958</v>
      </c>
      <c r="F9" s="223">
        <f>SUM(F10:F12)</f>
        <v>13875</v>
      </c>
      <c r="G9" s="223">
        <f>SUM(G10:G12)</f>
        <v>3065330</v>
      </c>
      <c r="H9" s="223">
        <f>SUM(H10:H12)</f>
        <v>3019704</v>
      </c>
    </row>
    <row r="10" spans="1:8" x14ac:dyDescent="0.3">
      <c r="A10" s="224"/>
      <c r="B10" s="224" t="s">
        <v>221</v>
      </c>
      <c r="C10" s="225">
        <v>779964</v>
      </c>
      <c r="D10" s="226">
        <f>'[1]Lisaeelarve-tulud'!D69</f>
        <v>1884</v>
      </c>
      <c r="E10" s="226"/>
      <c r="F10" s="226"/>
      <c r="G10" s="226">
        <f>C10+D10</f>
        <v>781848</v>
      </c>
      <c r="H10" s="284">
        <v>781848</v>
      </c>
    </row>
    <row r="11" spans="1:8" x14ac:dyDescent="0.3">
      <c r="A11" s="224"/>
      <c r="B11" s="224" t="s">
        <v>222</v>
      </c>
      <c r="C11" s="225">
        <v>2089557</v>
      </c>
      <c r="D11" s="226">
        <f>'[1]Lisaeelarve-tulud'!D70</f>
        <v>1688</v>
      </c>
      <c r="E11" s="226"/>
      <c r="F11" s="226">
        <f>'[1]Lisaeelarve-tulud'!F67</f>
        <v>93</v>
      </c>
      <c r="G11" s="226">
        <f>C11+D11+E11+F11</f>
        <v>2091338</v>
      </c>
      <c r="H11" s="284">
        <v>2091338</v>
      </c>
    </row>
    <row r="12" spans="1:8" x14ac:dyDescent="0.3">
      <c r="A12" s="224"/>
      <c r="B12" s="229" t="s">
        <v>223</v>
      </c>
      <c r="C12" s="225">
        <v>112268</v>
      </c>
      <c r="D12" s="226">
        <v>58136</v>
      </c>
      <c r="E12" s="226">
        <f>'[1]Lisaeelarve-tulud'!E54</f>
        <v>7958</v>
      </c>
      <c r="F12" s="226">
        <f>'[1]Lisaeelarve-tulud'!F53</f>
        <v>13782</v>
      </c>
      <c r="G12" s="226">
        <f>C12+D12+E12+F12</f>
        <v>192144</v>
      </c>
      <c r="H12" s="284">
        <v>146518</v>
      </c>
    </row>
    <row r="13" spans="1:8" x14ac:dyDescent="0.3">
      <c r="A13" s="230"/>
      <c r="B13" s="230" t="s">
        <v>10</v>
      </c>
      <c r="C13" s="231">
        <v>37000</v>
      </c>
      <c r="D13" s="226"/>
      <c r="E13" s="226"/>
      <c r="F13" s="226"/>
      <c r="G13" s="226">
        <f>C13+D13</f>
        <v>37000</v>
      </c>
      <c r="H13" s="284">
        <v>11489</v>
      </c>
    </row>
    <row r="14" spans="1:8" x14ac:dyDescent="0.3">
      <c r="A14" s="218">
        <v>2</v>
      </c>
      <c r="B14" s="218" t="s">
        <v>12</v>
      </c>
      <c r="C14" s="219">
        <f>C15+C16</f>
        <v>9724038</v>
      </c>
      <c r="D14" s="220">
        <f>SUM(D15:D16)</f>
        <v>107076</v>
      </c>
      <c r="E14" s="220">
        <f>SUM(E15:E16)</f>
        <v>19175</v>
      </c>
      <c r="F14" s="220">
        <f>SUM(F15:F16)</f>
        <v>58949</v>
      </c>
      <c r="G14" s="220">
        <f>SUM(G15:G16)</f>
        <v>9909238</v>
      </c>
      <c r="H14" s="220">
        <f>SUM(H15:H16)</f>
        <v>8281589.0199999996</v>
      </c>
    </row>
    <row r="15" spans="1:8" x14ac:dyDescent="0.3">
      <c r="A15" s="232"/>
      <c r="B15" s="232" t="s">
        <v>14</v>
      </c>
      <c r="C15" s="233">
        <v>576771</v>
      </c>
      <c r="D15" s="226">
        <f>'[1]Lisaeelarve-kulud'!D7</f>
        <v>7357</v>
      </c>
      <c r="E15" s="226">
        <f>'[1]Lisaeelarve-kulud'!E7</f>
        <v>13810</v>
      </c>
      <c r="F15" s="226">
        <f>'[1]Lisaeelarve-kulud'!F7</f>
        <v>0</v>
      </c>
      <c r="G15" s="226">
        <f>C15+D15+E15+F15</f>
        <v>597938</v>
      </c>
      <c r="H15" s="251">
        <v>512840</v>
      </c>
    </row>
    <row r="16" spans="1:8" x14ac:dyDescent="0.3">
      <c r="A16" s="232"/>
      <c r="B16" s="232" t="s">
        <v>16</v>
      </c>
      <c r="C16" s="233">
        <v>9147267</v>
      </c>
      <c r="D16" s="226">
        <f>'[1]Lisaeelarve-kulud'!D8</f>
        <v>99719</v>
      </c>
      <c r="E16" s="226">
        <f>'[1]Lisaeelarve-kulud'!E8</f>
        <v>5365</v>
      </c>
      <c r="F16" s="226">
        <f>'[1]Lisaeelarve-kulud'!F8</f>
        <v>58949</v>
      </c>
      <c r="G16" s="226">
        <f>C16+D16+E16+F16</f>
        <v>9311300</v>
      </c>
      <c r="H16" s="251">
        <v>7768749.0199999996</v>
      </c>
    </row>
    <row r="17" spans="1:8" x14ac:dyDescent="0.3">
      <c r="A17" s="234"/>
      <c r="B17" s="234" t="s">
        <v>17</v>
      </c>
      <c r="C17" s="235">
        <v>535372</v>
      </c>
      <c r="D17" s="236">
        <f>SUM(D4-D14)</f>
        <v>-879</v>
      </c>
      <c r="E17" s="236">
        <f>SUM(E4-E14)</f>
        <v>21445</v>
      </c>
      <c r="F17" s="236">
        <f>SUM(F4-F14)</f>
        <v>9830</v>
      </c>
      <c r="G17" s="236">
        <f>SUM(G4-G14)</f>
        <v>565768</v>
      </c>
      <c r="H17" s="236">
        <f>SUM(H4-H14)</f>
        <v>1123883.9800000004</v>
      </c>
    </row>
    <row r="18" spans="1:8" x14ac:dyDescent="0.3">
      <c r="A18" s="218">
        <v>3</v>
      </c>
      <c r="B18" s="218" t="s">
        <v>19</v>
      </c>
      <c r="C18" s="219">
        <v>-955401</v>
      </c>
      <c r="D18" s="220">
        <f>SUM(D19:D27)</f>
        <v>879</v>
      </c>
      <c r="E18" s="220">
        <f>SUM(E19:E27)</f>
        <v>-21445</v>
      </c>
      <c r="F18" s="220">
        <f>SUM(F19:F27)</f>
        <v>-9830</v>
      </c>
      <c r="G18" s="220">
        <f>SUM(G19:G27)</f>
        <v>-985797</v>
      </c>
      <c r="H18" s="220">
        <f>SUM(H19:H27)</f>
        <v>-843327</v>
      </c>
    </row>
    <row r="19" spans="1:8" x14ac:dyDescent="0.3">
      <c r="A19" s="224"/>
      <c r="B19" s="224" t="s">
        <v>20</v>
      </c>
      <c r="C19" s="225">
        <v>0</v>
      </c>
      <c r="D19" s="226"/>
      <c r="E19" s="226"/>
      <c r="F19" s="226"/>
      <c r="G19" s="226">
        <f>C19+D19</f>
        <v>0</v>
      </c>
      <c r="H19" s="284">
        <v>6000</v>
      </c>
    </row>
    <row r="20" spans="1:8" x14ac:dyDescent="0.3">
      <c r="A20" s="224"/>
      <c r="B20" s="224" t="s">
        <v>21</v>
      </c>
      <c r="C20" s="225">
        <v>-683220</v>
      </c>
      <c r="D20" s="226">
        <v>879</v>
      </c>
      <c r="E20" s="226">
        <f>-'[1]Lisaeelarve-kulud'!E10</f>
        <v>-48664</v>
      </c>
      <c r="F20" s="226">
        <f>-'[1]Lisaeelarve-kulud'!F10</f>
        <v>-242091</v>
      </c>
      <c r="G20" s="226">
        <f>C20+D20+E20+F20</f>
        <v>-973096</v>
      </c>
      <c r="H20" s="284">
        <v>-811113</v>
      </c>
    </row>
    <row r="21" spans="1:8" ht="28.2" x14ac:dyDescent="0.3">
      <c r="A21" s="224"/>
      <c r="B21" s="229" t="s">
        <v>22</v>
      </c>
      <c r="C21" s="225">
        <v>118640</v>
      </c>
      <c r="D21" s="226"/>
      <c r="E21" s="226">
        <f>'[1]Lisaeelarve-tulud'!E91</f>
        <v>27219</v>
      </c>
      <c r="F21" s="226">
        <f>'[1]Lisaeelarve-tulud'!F91</f>
        <v>232261</v>
      </c>
      <c r="G21" s="226">
        <f>C21+D21+E21+F21</f>
        <v>378120</v>
      </c>
      <c r="H21" s="284">
        <v>306034</v>
      </c>
    </row>
    <row r="22" spans="1:8" ht="28.2" x14ac:dyDescent="0.3">
      <c r="A22" s="224"/>
      <c r="B22" s="229" t="s">
        <v>23</v>
      </c>
      <c r="C22" s="225">
        <v>-219946</v>
      </c>
      <c r="D22" s="226"/>
      <c r="E22" s="226"/>
      <c r="F22" s="226"/>
      <c r="G22" s="226">
        <f>C22+D22</f>
        <v>-219946</v>
      </c>
      <c r="H22" s="284">
        <v>-200414</v>
      </c>
    </row>
    <row r="23" spans="1:8" x14ac:dyDescent="0.3">
      <c r="A23" s="224"/>
      <c r="B23" s="224" t="s">
        <v>24</v>
      </c>
      <c r="D23" s="226"/>
      <c r="E23" s="226"/>
      <c r="F23" s="226"/>
      <c r="G23" s="226"/>
      <c r="H23" s="284"/>
    </row>
    <row r="24" spans="1:8" x14ac:dyDescent="0.3">
      <c r="A24" s="224"/>
      <c r="B24" s="224" t="s">
        <v>224</v>
      </c>
      <c r="D24" s="226"/>
      <c r="E24" s="226"/>
      <c r="F24" s="226"/>
      <c r="G24" s="226"/>
      <c r="H24" s="284"/>
    </row>
    <row r="25" spans="1:8" x14ac:dyDescent="0.3">
      <c r="A25" s="224"/>
      <c r="B25" s="224" t="s">
        <v>225</v>
      </c>
      <c r="C25" s="225"/>
      <c r="D25" s="226"/>
      <c r="E25" s="226"/>
      <c r="F25" s="226"/>
      <c r="G25" s="226"/>
      <c r="H25" s="284"/>
    </row>
    <row r="26" spans="1:8" x14ac:dyDescent="0.3">
      <c r="A26" s="224"/>
      <c r="B26" s="224" t="s">
        <v>226</v>
      </c>
      <c r="C26" s="225">
        <v>8000</v>
      </c>
      <c r="D26" s="226"/>
      <c r="E26" s="226"/>
      <c r="F26" s="226"/>
      <c r="G26" s="226">
        <f>C26+D26</f>
        <v>8000</v>
      </c>
      <c r="H26" s="284">
        <v>3239</v>
      </c>
    </row>
    <row r="27" spans="1:8" ht="31.2" customHeight="1" x14ac:dyDescent="0.3">
      <c r="A27" s="224"/>
      <c r="B27" s="224" t="s">
        <v>227</v>
      </c>
      <c r="C27" s="225">
        <v>-178875</v>
      </c>
      <c r="D27" s="226"/>
      <c r="E27" s="226"/>
      <c r="F27" s="226"/>
      <c r="G27" s="226">
        <f>D2+C27</f>
        <v>-178875</v>
      </c>
      <c r="H27" s="284">
        <v>-147073</v>
      </c>
    </row>
    <row r="28" spans="1:8" ht="28.2" x14ac:dyDescent="0.3">
      <c r="A28" s="234"/>
      <c r="B28" s="237" t="s">
        <v>228</v>
      </c>
      <c r="C28" s="235">
        <v>-420029</v>
      </c>
      <c r="D28" s="236">
        <f>SUM(D17:D18)</f>
        <v>0</v>
      </c>
      <c r="E28" s="236">
        <f>SUM(E17:E18)</f>
        <v>0</v>
      </c>
      <c r="F28" s="236">
        <f>SUM(F17:F18)</f>
        <v>0</v>
      </c>
      <c r="G28" s="236">
        <f>SUM(G17:G18)</f>
        <v>-420029</v>
      </c>
      <c r="H28" s="236">
        <f>SUM(H17:H18)</f>
        <v>280556.98000000045</v>
      </c>
    </row>
    <row r="29" spans="1:8" x14ac:dyDescent="0.3">
      <c r="A29" s="218">
        <v>4</v>
      </c>
      <c r="B29" s="218" t="s">
        <v>28</v>
      </c>
      <c r="C29" s="219">
        <f>C30+C31</f>
        <v>-215465</v>
      </c>
      <c r="D29" s="220">
        <f t="shared" ref="D29" si="1">SUM(D30:D31)</f>
        <v>0</v>
      </c>
      <c r="E29" s="220"/>
      <c r="F29" s="220"/>
      <c r="G29" s="220">
        <f>SUM(G30:G31)</f>
        <v>-215465</v>
      </c>
      <c r="H29" s="220">
        <f>SUM(H30:H31)</f>
        <v>-439507</v>
      </c>
    </row>
    <row r="30" spans="1:8" x14ac:dyDescent="0.3">
      <c r="A30" s="224"/>
      <c r="B30" s="224" t="s">
        <v>29</v>
      </c>
      <c r="C30" s="225">
        <v>264000</v>
      </c>
      <c r="D30" s="226"/>
      <c r="E30" s="226"/>
      <c r="F30" s="226"/>
      <c r="G30" s="226">
        <f>C30+D30</f>
        <v>264000</v>
      </c>
      <c r="H30" s="284"/>
    </row>
    <row r="31" spans="1:8" x14ac:dyDescent="0.3">
      <c r="A31" s="224"/>
      <c r="B31" s="224" t="s">
        <v>30</v>
      </c>
      <c r="C31" s="225">
        <v>-479465</v>
      </c>
      <c r="D31" s="226"/>
      <c r="E31" s="226"/>
      <c r="F31" s="226"/>
      <c r="G31" s="226">
        <f>C31+D31</f>
        <v>-479465</v>
      </c>
      <c r="H31" s="284">
        <v>-439507</v>
      </c>
    </row>
    <row r="32" spans="1:8" x14ac:dyDescent="0.3">
      <c r="A32" s="218">
        <v>5</v>
      </c>
      <c r="B32" s="218" t="s">
        <v>229</v>
      </c>
      <c r="C32" s="219">
        <v>-635494</v>
      </c>
      <c r="D32" s="220">
        <f>SUM(D33)</f>
        <v>0</v>
      </c>
      <c r="E32" s="220">
        <f>SUM(E33)</f>
        <v>0</v>
      </c>
      <c r="F32" s="220"/>
      <c r="G32" s="220">
        <f t="shared" ref="G32" si="2">SUM(G33)</f>
        <v>-635494</v>
      </c>
      <c r="H32" s="290">
        <v>51859</v>
      </c>
    </row>
    <row r="33" spans="1:12" x14ac:dyDescent="0.3">
      <c r="A33" s="238"/>
      <c r="B33" s="238" t="s">
        <v>230</v>
      </c>
      <c r="C33" s="239">
        <v>-635494</v>
      </c>
      <c r="D33" s="226"/>
      <c r="E33" s="226"/>
      <c r="F33" s="226"/>
      <c r="G33" s="226">
        <f>C33+D33</f>
        <v>-635494</v>
      </c>
      <c r="H33" s="284">
        <v>51859</v>
      </c>
    </row>
    <row r="34" spans="1:12" ht="19.2" customHeight="1" x14ac:dyDescent="0.3">
      <c r="A34" s="224"/>
      <c r="B34" s="224"/>
      <c r="C34" s="225"/>
      <c r="D34" s="226"/>
      <c r="E34" s="226"/>
      <c r="F34" s="226"/>
      <c r="G34" s="226"/>
      <c r="H34" s="284"/>
    </row>
    <row r="35" spans="1:12" x14ac:dyDescent="0.3">
      <c r="A35" s="240"/>
      <c r="B35" s="234" t="s">
        <v>35</v>
      </c>
      <c r="C35" s="236">
        <f t="shared" ref="C35:G35" si="3">SUM(C4+C19+C21+C24+C26+C30-C33)</f>
        <v>11285544</v>
      </c>
      <c r="D35" s="236">
        <f t="shared" si="3"/>
        <v>106197</v>
      </c>
      <c r="E35" s="236">
        <f t="shared" si="3"/>
        <v>67839</v>
      </c>
      <c r="F35" s="236">
        <f t="shared" si="3"/>
        <v>301040</v>
      </c>
      <c r="G35" s="236">
        <f t="shared" si="3"/>
        <v>11760620</v>
      </c>
      <c r="H35" s="236"/>
    </row>
    <row r="36" spans="1:12" ht="14.4" customHeight="1" x14ac:dyDescent="0.3">
      <c r="A36" s="197"/>
      <c r="B36" s="193"/>
      <c r="C36" s="192"/>
      <c r="D36" s="192"/>
      <c r="E36" s="200"/>
    </row>
    <row r="37" spans="1:12" ht="24" customHeight="1" x14ac:dyDescent="0.3"/>
    <row r="38" spans="1:12" ht="14.4" customHeight="1" x14ac:dyDescent="0.35">
      <c r="A38" s="212"/>
      <c r="B38" s="213" t="s">
        <v>231</v>
      </c>
      <c r="C38" s="212"/>
      <c r="D38" s="212"/>
      <c r="E38" s="212"/>
      <c r="F38" s="212"/>
      <c r="G38" s="212"/>
    </row>
    <row r="39" spans="1:12" ht="14.4" customHeight="1" x14ac:dyDescent="0.3">
      <c r="A39" s="212"/>
      <c r="B39" s="212"/>
      <c r="C39" s="212"/>
      <c r="D39" s="212"/>
      <c r="E39" s="212"/>
      <c r="F39" s="212"/>
      <c r="G39" s="212"/>
    </row>
    <row r="40" spans="1:12" ht="27.6" customHeight="1" x14ac:dyDescent="0.3">
      <c r="A40" s="241" t="s">
        <v>232</v>
      </c>
      <c r="B40" s="242" t="s">
        <v>233</v>
      </c>
      <c r="C40" s="243" t="s">
        <v>213</v>
      </c>
      <c r="D40" s="241" t="s">
        <v>214</v>
      </c>
      <c r="E40" s="241" t="s">
        <v>215</v>
      </c>
      <c r="F40" s="241" t="s">
        <v>216</v>
      </c>
      <c r="G40" s="215" t="s">
        <v>217</v>
      </c>
      <c r="H40" s="283" t="s">
        <v>374</v>
      </c>
    </row>
    <row r="41" spans="1:12" ht="14.4" customHeight="1" x14ac:dyDescent="0.3">
      <c r="A41" s="244"/>
      <c r="B41" s="245" t="s">
        <v>78</v>
      </c>
      <c r="C41" s="246">
        <f>C42+C45</f>
        <v>10806079</v>
      </c>
      <c r="D41" s="246">
        <f t="shared" ref="D41:F41" si="4">D42+D45</f>
        <v>106197</v>
      </c>
      <c r="E41" s="246">
        <f t="shared" si="4"/>
        <v>67839</v>
      </c>
      <c r="F41" s="246">
        <f t="shared" si="4"/>
        <v>301040</v>
      </c>
      <c r="G41" s="246">
        <f>G42+G45</f>
        <v>11292755</v>
      </c>
      <c r="H41" s="246">
        <f>H42+H45</f>
        <v>9440189.0199999996</v>
      </c>
      <c r="J41" s="289"/>
      <c r="L41" s="289"/>
    </row>
    <row r="42" spans="1:12" ht="14.4" customHeight="1" x14ac:dyDescent="0.3">
      <c r="A42" s="247"/>
      <c r="B42" s="248" t="s">
        <v>234</v>
      </c>
      <c r="C42" s="249">
        <f t="shared" ref="C42:H42" si="5">C43+C44</f>
        <v>9724038</v>
      </c>
      <c r="D42" s="249">
        <f t="shared" si="5"/>
        <v>107076</v>
      </c>
      <c r="E42" s="249">
        <f t="shared" si="5"/>
        <v>19175</v>
      </c>
      <c r="F42" s="249">
        <f t="shared" si="5"/>
        <v>58949</v>
      </c>
      <c r="G42" s="249">
        <f t="shared" si="5"/>
        <v>9920838</v>
      </c>
      <c r="H42" s="249">
        <f t="shared" si="5"/>
        <v>8281589.0199999996</v>
      </c>
    </row>
    <row r="43" spans="1:12" ht="14.4" customHeight="1" x14ac:dyDescent="0.3">
      <c r="A43" s="250"/>
      <c r="B43" s="250" t="s">
        <v>14</v>
      </c>
      <c r="C43" s="251">
        <v>576771</v>
      </c>
      <c r="D43" s="251">
        <f>D62+D69+D112+D114+D121+D123+D125+D134+D141+D145+D168+D178+D181+D200+D202+D211+D127+D176+D195+D189+D214+D191</f>
        <v>7357</v>
      </c>
      <c r="E43" s="251">
        <f>E62+E69+E112+E114+E121+E123+E125+E134+E141+E145+E168+E178+E181+E200+E202+E211+E127+E176+E195+E189+E214+E191+E185</f>
        <v>13810</v>
      </c>
      <c r="F43" s="251">
        <f>F62+F69+F112+F114+F121+F123+F125+F134+F141+F145+F168+F178+F181+F200+F202+F211+F127+F176+F195+F189+F214+F191+F185</f>
        <v>-11600</v>
      </c>
      <c r="G43" s="251">
        <f>C43+D43+E43</f>
        <v>597938</v>
      </c>
      <c r="H43" s="251">
        <f>H62+H69+H112+H114+H121+H125+H127+H134+H141+H168+H176+H178+H181+H185+H191+H189+H195+H202+H211+H214+H123+H145</f>
        <v>512840</v>
      </c>
    </row>
    <row r="44" spans="1:12" ht="14.4" customHeight="1" x14ac:dyDescent="0.3">
      <c r="A44" s="250"/>
      <c r="B44" s="250" t="s">
        <v>16</v>
      </c>
      <c r="C44" s="251">
        <v>9147267</v>
      </c>
      <c r="D44" s="251">
        <f>D51+D53+D55+D57+D67+D74+D80+D82+D86+D91+D94+D97+D99+D101+D103+D88+D109+D116+D119+D128+CF9352+D135+D139+D142+D148+CF114174+D157+D159+D162+D164+D166+D171+D173+D193+D198+D212+D217+D203+D71+D78+D130+D132+D151+D169+D187+D154+D60</f>
        <v>99719</v>
      </c>
      <c r="E44" s="251">
        <f>E51+E53+E55+E57+E67+E74+E80+E82+E86+E91+E94+E97+E99+E101+E103+E88+E109+E116+E119+E128+CG9352+E135+E139+E142+E148+CG114174+E157+E159+E162+E164+E166+E171+E173+E193+E198+E212+E217+E203+E71+E78+E130+E132+E151+E169+E187+E154+E60</f>
        <v>5365</v>
      </c>
      <c r="F44" s="251">
        <f>F51+F53+F55+F57+F67+F74+F80+F82+F86+F91+F94+F97+F99+F101+F103+F88+F109+F116+F119+F128+CH9352+F135+F139+F142+F148+CH114174+F157+F159+F162+F164+F166+F171+F173+F193+F198+F212+F217+F203+F71+F78+F130+F132+F151+F169+F187+F154+F60+F207</f>
        <v>70549</v>
      </c>
      <c r="G44" s="251">
        <f>C44+D44+E44+F44</f>
        <v>9322900</v>
      </c>
      <c r="H44" s="251">
        <f>H51+H53+H57+H60+H67+H71+H78+H86+H88+H91+H94+H97+H99+H101+H106+H103+H109+H116+H119+H128+H130+H132+H135+H139+H142+H148+H151+H154+H157+H162+H164+H166+H169+H171+H173+H179+H183+H187+H193+H196+H200+H203+H205+H207+H209+H212+H215+H217+H74+H80+H159+H191</f>
        <v>7768749.0199999996</v>
      </c>
    </row>
    <row r="45" spans="1:12" ht="14.4" customHeight="1" x14ac:dyDescent="0.3">
      <c r="A45" s="247"/>
      <c r="B45" s="248" t="s">
        <v>235</v>
      </c>
      <c r="C45" s="249">
        <f t="shared" ref="C45:H45" si="6">C46+C47+C48</f>
        <v>1082041</v>
      </c>
      <c r="D45" s="249">
        <f t="shared" si="6"/>
        <v>-879</v>
      </c>
      <c r="E45" s="249">
        <f t="shared" si="6"/>
        <v>48664</v>
      </c>
      <c r="F45" s="249">
        <f t="shared" si="6"/>
        <v>242091</v>
      </c>
      <c r="G45" s="249">
        <f t="shared" si="6"/>
        <v>1371917</v>
      </c>
      <c r="H45" s="249">
        <f t="shared" si="6"/>
        <v>1158600</v>
      </c>
    </row>
    <row r="46" spans="1:12" ht="14.4" customHeight="1" x14ac:dyDescent="0.3">
      <c r="A46" s="250"/>
      <c r="B46" s="250" t="s">
        <v>160</v>
      </c>
      <c r="C46" s="251">
        <f>C75+C95+C149+C160+C92+C110+C117+C136</f>
        <v>683220</v>
      </c>
      <c r="D46" s="251">
        <f>D75+D95+D149+D160+D92+D110+D152</f>
        <v>-879</v>
      </c>
      <c r="E46" s="251">
        <f>E75+E95+E149+E160+E92+E110+E152+E155+E58</f>
        <v>48664</v>
      </c>
      <c r="F46" s="251">
        <f>F75+F95+F149+F160+F92+F110+F152+F155+F58+F117</f>
        <v>242091</v>
      </c>
      <c r="G46" s="251">
        <f>C46+D46+E46+F46</f>
        <v>973096</v>
      </c>
      <c r="H46" s="251">
        <f>H58+H75+H95+H117+H149+H152+H155+H160</f>
        <v>811113</v>
      </c>
    </row>
    <row r="47" spans="1:12" ht="14.4" customHeight="1" x14ac:dyDescent="0.3">
      <c r="A47" s="250"/>
      <c r="B47" s="250" t="s">
        <v>236</v>
      </c>
      <c r="C47" s="251">
        <f>C83+C76+C137+C143</f>
        <v>219946</v>
      </c>
      <c r="D47" s="251">
        <f>D83+D136</f>
        <v>0</v>
      </c>
      <c r="E47" s="251">
        <f>E83+E136</f>
        <v>0</v>
      </c>
      <c r="F47" s="251"/>
      <c r="G47" s="251">
        <f>G83+G76+G137+G143</f>
        <v>219946</v>
      </c>
      <c r="H47" s="251">
        <f>H83+H76+H137+H143</f>
        <v>200414</v>
      </c>
    </row>
    <row r="48" spans="1:12" ht="14.4" customHeight="1" x14ac:dyDescent="0.3">
      <c r="A48" s="250"/>
      <c r="B48" s="250" t="s">
        <v>196</v>
      </c>
      <c r="C48" s="251">
        <f>C63</f>
        <v>178875</v>
      </c>
      <c r="D48" s="251">
        <f>D63</f>
        <v>0</v>
      </c>
      <c r="E48" s="251">
        <f>E63</f>
        <v>0</v>
      </c>
      <c r="F48" s="251"/>
      <c r="G48" s="251">
        <f>G63</f>
        <v>178875</v>
      </c>
      <c r="H48" s="251">
        <f>H63</f>
        <v>147073</v>
      </c>
    </row>
    <row r="49" spans="1:8" ht="14.4" customHeight="1" x14ac:dyDescent="0.3">
      <c r="A49" s="252" t="s">
        <v>237</v>
      </c>
      <c r="B49" s="253" t="s">
        <v>81</v>
      </c>
      <c r="C49" s="254">
        <f t="shared" ref="C49:H49" si="7">C50+C52+C54+C56+C61+C63+C59</f>
        <v>860849</v>
      </c>
      <c r="D49" s="254">
        <f t="shared" si="7"/>
        <v>0</v>
      </c>
      <c r="E49" s="254">
        <f t="shared" si="7"/>
        <v>27219</v>
      </c>
      <c r="F49" s="254">
        <f t="shared" si="7"/>
        <v>0</v>
      </c>
      <c r="G49" s="254">
        <f t="shared" si="7"/>
        <v>889718</v>
      </c>
      <c r="H49" s="254">
        <f t="shared" si="7"/>
        <v>659708.02</v>
      </c>
    </row>
    <row r="50" spans="1:8" ht="14.4" customHeight="1" x14ac:dyDescent="0.3">
      <c r="A50" s="255" t="s">
        <v>238</v>
      </c>
      <c r="B50" s="255" t="s">
        <v>239</v>
      </c>
      <c r="C50" s="226">
        <f>C51</f>
        <v>40000</v>
      </c>
      <c r="D50" s="224"/>
      <c r="E50" s="224"/>
      <c r="F50" s="224"/>
      <c r="G50" s="226">
        <f>G51</f>
        <v>40000</v>
      </c>
      <c r="H50" s="286">
        <f>H51</f>
        <v>28430</v>
      </c>
    </row>
    <row r="51" spans="1:8" ht="14.4" customHeight="1" x14ac:dyDescent="0.3">
      <c r="A51" s="256" t="s">
        <v>238</v>
      </c>
      <c r="B51" s="256" t="s">
        <v>16</v>
      </c>
      <c r="C51" s="226">
        <v>40000</v>
      </c>
      <c r="D51" s="224"/>
      <c r="E51" s="224"/>
      <c r="F51" s="224"/>
      <c r="G51" s="226">
        <f>C51+D51</f>
        <v>40000</v>
      </c>
      <c r="H51" s="286">
        <v>28430</v>
      </c>
    </row>
    <row r="52" spans="1:8" ht="14.4" customHeight="1" x14ac:dyDescent="0.3">
      <c r="A52" s="255" t="s">
        <v>240</v>
      </c>
      <c r="B52" s="257" t="s">
        <v>241</v>
      </c>
      <c r="C52" s="226">
        <f>C53</f>
        <v>379460</v>
      </c>
      <c r="D52" s="224"/>
      <c r="E52" s="224"/>
      <c r="F52" s="224"/>
      <c r="G52" s="226">
        <f>G53</f>
        <v>379460</v>
      </c>
      <c r="H52" s="286">
        <f>H53</f>
        <v>325848</v>
      </c>
    </row>
    <row r="53" spans="1:8" ht="14.4" customHeight="1" x14ac:dyDescent="0.3">
      <c r="A53" s="256" t="s">
        <v>240</v>
      </c>
      <c r="B53" s="256" t="s">
        <v>16</v>
      </c>
      <c r="C53" s="226">
        <v>379460</v>
      </c>
      <c r="D53" s="224"/>
      <c r="E53" s="224"/>
      <c r="F53" s="224"/>
      <c r="G53" s="226">
        <f>C53+D53</f>
        <v>379460</v>
      </c>
      <c r="H53" s="286">
        <v>325848</v>
      </c>
    </row>
    <row r="54" spans="1:8" ht="14.4" customHeight="1" x14ac:dyDescent="0.3">
      <c r="A54" s="255" t="s">
        <v>242</v>
      </c>
      <c r="B54" s="255" t="s">
        <v>243</v>
      </c>
      <c r="C54" s="226">
        <f>C55</f>
        <v>90000</v>
      </c>
      <c r="D54" s="226">
        <f>D55</f>
        <v>0</v>
      </c>
      <c r="E54" s="226"/>
      <c r="F54" s="226"/>
      <c r="G54" s="226">
        <f>G55</f>
        <v>90000</v>
      </c>
      <c r="H54" s="286">
        <f>H55</f>
        <v>0</v>
      </c>
    </row>
    <row r="55" spans="1:8" ht="14.4" customHeight="1" x14ac:dyDescent="0.3">
      <c r="A55" s="256" t="s">
        <v>242</v>
      </c>
      <c r="B55" s="256" t="s">
        <v>16</v>
      </c>
      <c r="C55" s="226">
        <v>90000</v>
      </c>
      <c r="D55" s="226"/>
      <c r="E55" s="226"/>
      <c r="F55" s="226"/>
      <c r="G55" s="226">
        <f>C55+D55</f>
        <v>90000</v>
      </c>
      <c r="H55" s="286">
        <v>0</v>
      </c>
    </row>
    <row r="56" spans="1:8" ht="14.4" customHeight="1" x14ac:dyDescent="0.3">
      <c r="A56" s="255" t="s">
        <v>244</v>
      </c>
      <c r="B56" s="255" t="s">
        <v>245</v>
      </c>
      <c r="C56" s="226">
        <f>C57</f>
        <v>125575</v>
      </c>
      <c r="D56" s="224"/>
      <c r="E56" s="226">
        <f>E57+E58</f>
        <v>27219</v>
      </c>
      <c r="F56" s="226">
        <f>F57+F58</f>
        <v>0</v>
      </c>
      <c r="G56" s="226">
        <f>G57+G58</f>
        <v>154444</v>
      </c>
      <c r="H56" s="286">
        <f>H57+H58</f>
        <v>111259</v>
      </c>
    </row>
    <row r="57" spans="1:8" ht="14.4" customHeight="1" x14ac:dyDescent="0.3">
      <c r="A57" s="256" t="s">
        <v>244</v>
      </c>
      <c r="B57" s="256" t="s">
        <v>16</v>
      </c>
      <c r="C57" s="226">
        <v>125575</v>
      </c>
      <c r="D57" s="224"/>
      <c r="E57" s="224"/>
      <c r="F57" s="226">
        <v>-1650</v>
      </c>
      <c r="G57" s="226">
        <f>C57+D57</f>
        <v>125575</v>
      </c>
      <c r="H57" s="286">
        <v>82392</v>
      </c>
    </row>
    <row r="58" spans="1:8" ht="14.4" customHeight="1" x14ac:dyDescent="0.3">
      <c r="A58" s="258" t="s">
        <v>246</v>
      </c>
      <c r="B58" s="259" t="s">
        <v>247</v>
      </c>
      <c r="C58" s="260">
        <v>0</v>
      </c>
      <c r="D58" s="261"/>
      <c r="E58" s="260">
        <v>27219</v>
      </c>
      <c r="F58" s="260">
        <v>1650</v>
      </c>
      <c r="G58" s="260">
        <f>C58+D58+E58+F58</f>
        <v>28869</v>
      </c>
      <c r="H58" s="287">
        <v>28867</v>
      </c>
    </row>
    <row r="59" spans="1:8" ht="14.4" customHeight="1" x14ac:dyDescent="0.3">
      <c r="A59" s="255" t="s">
        <v>248</v>
      </c>
      <c r="B59" s="255" t="s">
        <v>181</v>
      </c>
      <c r="C59" s="226">
        <f>C60</f>
        <v>10000</v>
      </c>
      <c r="D59" s="226">
        <f>D60</f>
        <v>0</v>
      </c>
      <c r="E59" s="226"/>
      <c r="F59" s="226"/>
      <c r="G59" s="226">
        <f>G60</f>
        <v>10000</v>
      </c>
      <c r="H59" s="286">
        <f>H60</f>
        <v>9999.02</v>
      </c>
    </row>
    <row r="60" spans="1:8" ht="14.4" customHeight="1" x14ac:dyDescent="0.3">
      <c r="A60" s="256" t="s">
        <v>248</v>
      </c>
      <c r="B60" s="256" t="s">
        <v>16</v>
      </c>
      <c r="C60" s="226">
        <v>10000</v>
      </c>
      <c r="D60" s="226"/>
      <c r="E60" s="226"/>
      <c r="F60" s="226"/>
      <c r="G60" s="226">
        <f>C60+D60</f>
        <v>10000</v>
      </c>
      <c r="H60" s="286">
        <v>9999.02</v>
      </c>
    </row>
    <row r="61" spans="1:8" ht="14.4" customHeight="1" x14ac:dyDescent="0.3">
      <c r="A61" s="255" t="s">
        <v>249</v>
      </c>
      <c r="B61" s="255" t="s">
        <v>250</v>
      </c>
      <c r="C61" s="226">
        <f>C62</f>
        <v>36939</v>
      </c>
      <c r="D61" s="224"/>
      <c r="E61" s="224"/>
      <c r="F61" s="224"/>
      <c r="G61" s="226">
        <f>G62</f>
        <v>36939</v>
      </c>
      <c r="H61" s="286">
        <f>H62</f>
        <v>37099</v>
      </c>
    </row>
    <row r="62" spans="1:8" ht="14.4" customHeight="1" x14ac:dyDescent="0.3">
      <c r="A62" s="256" t="s">
        <v>249</v>
      </c>
      <c r="B62" s="256" t="s">
        <v>14</v>
      </c>
      <c r="C62" s="226">
        <v>36939</v>
      </c>
      <c r="D62" s="224"/>
      <c r="E62" s="224"/>
      <c r="F62" s="224"/>
      <c r="G62" s="226">
        <f>D62+C62</f>
        <v>36939</v>
      </c>
      <c r="H62" s="286">
        <v>37099</v>
      </c>
    </row>
    <row r="63" spans="1:8" ht="14.4" customHeight="1" x14ac:dyDescent="0.3">
      <c r="A63" s="255" t="s">
        <v>251</v>
      </c>
      <c r="B63" s="255" t="s">
        <v>252</v>
      </c>
      <c r="C63" s="226">
        <f>C64</f>
        <v>178875</v>
      </c>
      <c r="D63" s="224"/>
      <c r="E63" s="224"/>
      <c r="F63" s="224"/>
      <c r="G63" s="226">
        <f>G64</f>
        <v>178875</v>
      </c>
      <c r="H63" s="286">
        <f>H64</f>
        <v>147073</v>
      </c>
    </row>
    <row r="64" spans="1:8" ht="14.4" customHeight="1" x14ac:dyDescent="0.3">
      <c r="A64" s="259" t="s">
        <v>251</v>
      </c>
      <c r="B64" s="259" t="s">
        <v>247</v>
      </c>
      <c r="C64" s="260">
        <v>178875</v>
      </c>
      <c r="D64" s="261"/>
      <c r="E64" s="261"/>
      <c r="F64" s="261"/>
      <c r="G64" s="260">
        <f>C64+D64</f>
        <v>178875</v>
      </c>
      <c r="H64" s="287">
        <v>147073</v>
      </c>
    </row>
    <row r="65" spans="1:8" ht="14.4" customHeight="1" x14ac:dyDescent="0.3">
      <c r="A65" s="262" t="s">
        <v>253</v>
      </c>
      <c r="B65" s="253" t="s">
        <v>88</v>
      </c>
      <c r="C65" s="254">
        <f>C66+C68+C70</f>
        <v>30542</v>
      </c>
      <c r="D65" s="254">
        <f>D66+D68+D70</f>
        <v>0</v>
      </c>
      <c r="E65" s="254">
        <f>E66+E68+E70</f>
        <v>0</v>
      </c>
      <c r="F65" s="254"/>
      <c r="G65" s="254">
        <f>G66+G68+G70</f>
        <v>30542</v>
      </c>
      <c r="H65" s="254">
        <f>H66+H68+H70</f>
        <v>27272</v>
      </c>
    </row>
    <row r="66" spans="1:8" ht="14.4" customHeight="1" x14ac:dyDescent="0.3">
      <c r="A66" s="255" t="s">
        <v>254</v>
      </c>
      <c r="B66" s="255" t="s">
        <v>255</v>
      </c>
      <c r="C66" s="226">
        <f>C67</f>
        <v>18942</v>
      </c>
      <c r="D66" s="224"/>
      <c r="E66" s="224"/>
      <c r="F66" s="224"/>
      <c r="G66" s="226">
        <f>G67</f>
        <v>18942</v>
      </c>
      <c r="H66" s="286">
        <f>H67</f>
        <v>15822</v>
      </c>
    </row>
    <row r="67" spans="1:8" ht="14.4" customHeight="1" x14ac:dyDescent="0.3">
      <c r="A67" s="256" t="s">
        <v>254</v>
      </c>
      <c r="B67" s="256" t="s">
        <v>16</v>
      </c>
      <c r="C67" s="226">
        <v>18942</v>
      </c>
      <c r="D67" s="224"/>
      <c r="E67" s="224"/>
      <c r="F67" s="224"/>
      <c r="G67" s="226">
        <f>C67+D67</f>
        <v>18942</v>
      </c>
      <c r="H67" s="286">
        <v>15822</v>
      </c>
    </row>
    <row r="68" spans="1:8" ht="14.4" customHeight="1" x14ac:dyDescent="0.3">
      <c r="A68" s="255" t="s">
        <v>256</v>
      </c>
      <c r="B68" s="255" t="s">
        <v>257</v>
      </c>
      <c r="C68" s="226">
        <f>C69</f>
        <v>7000</v>
      </c>
      <c r="D68" s="224"/>
      <c r="E68" s="224"/>
      <c r="F68" s="224"/>
      <c r="G68" s="226">
        <f>G69</f>
        <v>7000</v>
      </c>
      <c r="H68" s="286">
        <f>H69</f>
        <v>7000</v>
      </c>
    </row>
    <row r="69" spans="1:8" ht="14.4" customHeight="1" x14ac:dyDescent="0.3">
      <c r="A69" s="256" t="s">
        <v>256</v>
      </c>
      <c r="B69" s="256" t="s">
        <v>14</v>
      </c>
      <c r="C69" s="226">
        <v>7000</v>
      </c>
      <c r="D69" s="224"/>
      <c r="E69" s="224"/>
      <c r="F69" s="224"/>
      <c r="G69" s="226">
        <f>C69+D69</f>
        <v>7000</v>
      </c>
      <c r="H69" s="286">
        <v>7000</v>
      </c>
    </row>
    <row r="70" spans="1:8" ht="14.4" customHeight="1" x14ac:dyDescent="0.3">
      <c r="A70" s="263" t="s">
        <v>258</v>
      </c>
      <c r="B70" s="264" t="s">
        <v>259</v>
      </c>
      <c r="C70" s="226">
        <f>C71</f>
        <v>4600</v>
      </c>
      <c r="D70" s="224"/>
      <c r="E70" s="224"/>
      <c r="F70" s="224"/>
      <c r="G70" s="226">
        <f>G71</f>
        <v>4600</v>
      </c>
      <c r="H70" s="286">
        <f>H71</f>
        <v>4450</v>
      </c>
    </row>
    <row r="71" spans="1:8" ht="14.4" customHeight="1" x14ac:dyDescent="0.3">
      <c r="A71" s="265" t="s">
        <v>258</v>
      </c>
      <c r="B71" s="256" t="s">
        <v>16</v>
      </c>
      <c r="C71" s="226">
        <v>4600</v>
      </c>
      <c r="D71" s="224"/>
      <c r="E71" s="224"/>
      <c r="F71" s="224"/>
      <c r="G71" s="226">
        <f>C71+D71</f>
        <v>4600</v>
      </c>
      <c r="H71" s="286">
        <v>4450</v>
      </c>
    </row>
    <row r="72" spans="1:8" ht="14.4" customHeight="1" x14ac:dyDescent="0.3">
      <c r="A72" s="262" t="s">
        <v>260</v>
      </c>
      <c r="B72" s="253" t="s">
        <v>92</v>
      </c>
      <c r="C72" s="254">
        <f t="shared" ref="C72:H72" si="8">C73+C79+C81+C77</f>
        <v>1139854</v>
      </c>
      <c r="D72" s="254">
        <f t="shared" si="8"/>
        <v>8614</v>
      </c>
      <c r="E72" s="254">
        <f t="shared" si="8"/>
        <v>0</v>
      </c>
      <c r="F72" s="254">
        <f t="shared" si="8"/>
        <v>0</v>
      </c>
      <c r="G72" s="254">
        <f t="shared" si="8"/>
        <v>1178468</v>
      </c>
      <c r="H72" s="254">
        <f t="shared" si="8"/>
        <v>1008544</v>
      </c>
    </row>
    <row r="73" spans="1:8" ht="14.4" customHeight="1" x14ac:dyDescent="0.3">
      <c r="A73" s="255" t="s">
        <v>261</v>
      </c>
      <c r="B73" s="255" t="s">
        <v>262</v>
      </c>
      <c r="C73" s="226">
        <f>C74+C75+C76</f>
        <v>721400</v>
      </c>
      <c r="D73" s="266">
        <f>D74+D75</f>
        <v>-879</v>
      </c>
      <c r="E73" s="266"/>
      <c r="F73" s="266">
        <f>F74+F75</f>
        <v>0</v>
      </c>
      <c r="G73" s="226">
        <f>G74+G75+G76</f>
        <v>750521</v>
      </c>
      <c r="H73" s="286">
        <f>H74+H75+H76</f>
        <v>692013</v>
      </c>
    </row>
    <row r="74" spans="1:8" ht="14.4" customHeight="1" x14ac:dyDescent="0.3">
      <c r="A74" s="256" t="s">
        <v>261</v>
      </c>
      <c r="B74" s="256" t="s">
        <v>16</v>
      </c>
      <c r="C74" s="226">
        <v>254000</v>
      </c>
      <c r="D74" s="267"/>
      <c r="E74" s="267"/>
      <c r="F74" s="266">
        <v>-30000</v>
      </c>
      <c r="G74" s="226">
        <f>C74+D74</f>
        <v>254000</v>
      </c>
      <c r="H74" s="286">
        <v>196558</v>
      </c>
    </row>
    <row r="75" spans="1:8" ht="14.4" customHeight="1" x14ac:dyDescent="0.3">
      <c r="A75" s="259" t="s">
        <v>261</v>
      </c>
      <c r="B75" s="259" t="s">
        <v>247</v>
      </c>
      <c r="C75" s="260">
        <v>343400</v>
      </c>
      <c r="D75" s="268">
        <v>-879</v>
      </c>
      <c r="E75" s="268"/>
      <c r="F75" s="268">
        <v>30000</v>
      </c>
      <c r="G75" s="260">
        <f>C75+D75+E75+F75</f>
        <v>372521</v>
      </c>
      <c r="H75" s="287">
        <v>371455</v>
      </c>
    </row>
    <row r="76" spans="1:8" ht="14.4" customHeight="1" x14ac:dyDescent="0.3">
      <c r="A76" s="258" t="s">
        <v>263</v>
      </c>
      <c r="B76" s="259" t="s">
        <v>247</v>
      </c>
      <c r="C76" s="260">
        <v>124000</v>
      </c>
      <c r="D76" s="268"/>
      <c r="E76" s="268"/>
      <c r="F76" s="268"/>
      <c r="G76" s="260">
        <f>D76+C76</f>
        <v>124000</v>
      </c>
      <c r="H76" s="287">
        <v>124000</v>
      </c>
    </row>
    <row r="77" spans="1:8" ht="14.4" customHeight="1" x14ac:dyDescent="0.3">
      <c r="A77" s="269" t="s">
        <v>264</v>
      </c>
      <c r="B77" s="255" t="s">
        <v>265</v>
      </c>
      <c r="C77" s="226">
        <f>C78</f>
        <v>82000</v>
      </c>
      <c r="D77" s="267"/>
      <c r="E77" s="267"/>
      <c r="F77" s="267"/>
      <c r="G77" s="226">
        <f>G78</f>
        <v>82000</v>
      </c>
      <c r="H77" s="286">
        <f>H78</f>
        <v>26795</v>
      </c>
    </row>
    <row r="78" spans="1:8" ht="14.4" customHeight="1" x14ac:dyDescent="0.3">
      <c r="A78" s="269" t="s">
        <v>264</v>
      </c>
      <c r="B78" s="256" t="s">
        <v>16</v>
      </c>
      <c r="C78" s="226">
        <v>82000</v>
      </c>
      <c r="D78" s="267"/>
      <c r="E78" s="267"/>
      <c r="F78" s="267"/>
      <c r="G78" s="226">
        <f>C78+D78</f>
        <v>82000</v>
      </c>
      <c r="H78" s="286">
        <v>26795</v>
      </c>
    </row>
    <row r="79" spans="1:8" ht="14.4" customHeight="1" x14ac:dyDescent="0.3">
      <c r="A79" s="255" t="s">
        <v>266</v>
      </c>
      <c r="B79" s="255" t="s">
        <v>267</v>
      </c>
      <c r="C79" s="226">
        <f>C80</f>
        <v>5000</v>
      </c>
      <c r="D79" s="267"/>
      <c r="E79" s="267"/>
      <c r="F79" s="267"/>
      <c r="G79" s="226">
        <f>G80</f>
        <v>5000</v>
      </c>
      <c r="H79" s="286">
        <f>H80</f>
        <v>5680</v>
      </c>
    </row>
    <row r="80" spans="1:8" ht="14.4" customHeight="1" x14ac:dyDescent="0.3">
      <c r="A80" s="256" t="s">
        <v>266</v>
      </c>
      <c r="B80" s="256" t="s">
        <v>16</v>
      </c>
      <c r="C80" s="226">
        <v>5000</v>
      </c>
      <c r="D80" s="267"/>
      <c r="E80" s="267"/>
      <c r="F80" s="267"/>
      <c r="G80" s="226">
        <f>C80+D80</f>
        <v>5000</v>
      </c>
      <c r="H80" s="286">
        <v>5680</v>
      </c>
    </row>
    <row r="81" spans="1:8" ht="14.4" customHeight="1" x14ac:dyDescent="0.3">
      <c r="A81" s="255" t="s">
        <v>268</v>
      </c>
      <c r="B81" s="255" t="s">
        <v>269</v>
      </c>
      <c r="C81" s="226">
        <f>C82+C83</f>
        <v>331454</v>
      </c>
      <c r="D81" s="266">
        <f>D82</f>
        <v>9493</v>
      </c>
      <c r="E81" s="267"/>
      <c r="F81" s="267"/>
      <c r="G81" s="226">
        <f>G82+G83</f>
        <v>340947</v>
      </c>
      <c r="H81" s="286">
        <v>284056</v>
      </c>
    </row>
    <row r="82" spans="1:8" ht="14.4" customHeight="1" x14ac:dyDescent="0.3">
      <c r="A82" s="256" t="s">
        <v>268</v>
      </c>
      <c r="B82" s="256" t="s">
        <v>16</v>
      </c>
      <c r="C82" s="226">
        <v>245614</v>
      </c>
      <c r="D82" s="266">
        <v>9493</v>
      </c>
      <c r="E82" s="266"/>
      <c r="F82" s="266"/>
      <c r="G82" s="226">
        <f>C82+D82</f>
        <v>255107</v>
      </c>
      <c r="H82" s="286">
        <v>217741</v>
      </c>
    </row>
    <row r="83" spans="1:8" ht="14.4" customHeight="1" x14ac:dyDescent="0.3">
      <c r="A83" s="259" t="s">
        <v>268</v>
      </c>
      <c r="B83" s="259" t="s">
        <v>247</v>
      </c>
      <c r="C83" s="260">
        <v>85840</v>
      </c>
      <c r="D83" s="270"/>
      <c r="E83" s="270"/>
      <c r="F83" s="270"/>
      <c r="G83" s="260">
        <f>C83+D83</f>
        <v>85840</v>
      </c>
      <c r="H83" s="287">
        <v>66308</v>
      </c>
    </row>
    <row r="84" spans="1:8" ht="14.4" customHeight="1" x14ac:dyDescent="0.3">
      <c r="A84" s="262" t="s">
        <v>270</v>
      </c>
      <c r="B84" s="253" t="s">
        <v>271</v>
      </c>
      <c r="C84" s="254">
        <f t="shared" ref="C84:H84" si="9">C85+C87</f>
        <v>210167</v>
      </c>
      <c r="D84" s="254">
        <f t="shared" si="9"/>
        <v>0</v>
      </c>
      <c r="E84" s="254">
        <f t="shared" si="9"/>
        <v>0</v>
      </c>
      <c r="F84" s="254">
        <f t="shared" si="9"/>
        <v>0</v>
      </c>
      <c r="G84" s="254">
        <f t="shared" si="9"/>
        <v>210167</v>
      </c>
      <c r="H84" s="254">
        <f t="shared" si="9"/>
        <v>173816</v>
      </c>
    </row>
    <row r="85" spans="1:8" ht="14.4" customHeight="1" x14ac:dyDescent="0.3">
      <c r="A85" s="255" t="s">
        <v>272</v>
      </c>
      <c r="B85" s="255" t="s">
        <v>273</v>
      </c>
      <c r="C85" s="226">
        <f>C86</f>
        <v>27500</v>
      </c>
      <c r="D85" s="224"/>
      <c r="E85" s="224"/>
      <c r="F85" s="224"/>
      <c r="G85" s="226">
        <f>G86</f>
        <v>27500</v>
      </c>
      <c r="H85" s="286">
        <f>H86</f>
        <v>21137</v>
      </c>
    </row>
    <row r="86" spans="1:8" ht="14.4" customHeight="1" x14ac:dyDescent="0.3">
      <c r="A86" s="256" t="s">
        <v>272</v>
      </c>
      <c r="B86" s="256" t="s">
        <v>16</v>
      </c>
      <c r="C86" s="226">
        <v>27500</v>
      </c>
      <c r="D86" s="224"/>
      <c r="E86" s="224"/>
      <c r="F86" s="224"/>
      <c r="G86" s="226">
        <f>C86+D86</f>
        <v>27500</v>
      </c>
      <c r="H86" s="286">
        <v>21137</v>
      </c>
    </row>
    <row r="87" spans="1:8" ht="14.4" customHeight="1" x14ac:dyDescent="0.3">
      <c r="A87" s="255" t="s">
        <v>274</v>
      </c>
      <c r="B87" s="255" t="s">
        <v>275</v>
      </c>
      <c r="C87" s="226">
        <f>C88</f>
        <v>182667</v>
      </c>
      <c r="D87" s="224"/>
      <c r="E87" s="224"/>
      <c r="F87" s="224"/>
      <c r="G87" s="226">
        <f>G88</f>
        <v>182667</v>
      </c>
      <c r="H87" s="286">
        <f>H88</f>
        <v>152679</v>
      </c>
    </row>
    <row r="88" spans="1:8" ht="14.4" customHeight="1" x14ac:dyDescent="0.3">
      <c r="A88" s="256" t="s">
        <v>274</v>
      </c>
      <c r="B88" s="256" t="s">
        <v>16</v>
      </c>
      <c r="C88" s="226">
        <v>182667</v>
      </c>
      <c r="D88" s="224"/>
      <c r="E88" s="224"/>
      <c r="F88" s="224"/>
      <c r="G88" s="226">
        <f>C88+D88</f>
        <v>182667</v>
      </c>
      <c r="H88" s="286">
        <v>152679</v>
      </c>
    </row>
    <row r="89" spans="1:8" ht="14.4" customHeight="1" x14ac:dyDescent="0.3">
      <c r="A89" s="262" t="s">
        <v>276</v>
      </c>
      <c r="B89" s="253" t="s">
        <v>277</v>
      </c>
      <c r="C89" s="254">
        <f t="shared" ref="C89:H89" si="10">C90+C93+C96+C98+C100+C102</f>
        <v>260004</v>
      </c>
      <c r="D89" s="254">
        <f t="shared" si="10"/>
        <v>0</v>
      </c>
      <c r="E89" s="254">
        <f t="shared" si="10"/>
        <v>0</v>
      </c>
      <c r="F89" s="254">
        <f t="shared" si="10"/>
        <v>0</v>
      </c>
      <c r="G89" s="254">
        <f t="shared" si="10"/>
        <v>260004</v>
      </c>
      <c r="H89" s="254">
        <f t="shared" si="10"/>
        <v>189949</v>
      </c>
    </row>
    <row r="90" spans="1:8" ht="14.4" customHeight="1" x14ac:dyDescent="0.3">
      <c r="A90" s="264" t="s">
        <v>278</v>
      </c>
      <c r="B90" s="264" t="s">
        <v>279</v>
      </c>
      <c r="C90" s="226">
        <f>C91+C92</f>
        <v>8000</v>
      </c>
      <c r="D90" s="224"/>
      <c r="E90" s="224"/>
      <c r="F90" s="224"/>
      <c r="G90" s="226">
        <f>G91+G92</f>
        <v>8000</v>
      </c>
      <c r="H90" s="286">
        <f>H91</f>
        <v>4775</v>
      </c>
    </row>
    <row r="91" spans="1:8" ht="14.4" customHeight="1" x14ac:dyDescent="0.3">
      <c r="A91" s="250" t="s">
        <v>278</v>
      </c>
      <c r="B91" s="256" t="s">
        <v>16</v>
      </c>
      <c r="C91" s="226">
        <v>8000</v>
      </c>
      <c r="D91" s="224"/>
      <c r="E91" s="224"/>
      <c r="F91" s="224"/>
      <c r="G91" s="226">
        <f>C91+D91</f>
        <v>8000</v>
      </c>
      <c r="H91" s="286">
        <v>4775</v>
      </c>
    </row>
    <row r="92" spans="1:8" ht="14.4" customHeight="1" x14ac:dyDescent="0.3">
      <c r="A92" s="259" t="s">
        <v>278</v>
      </c>
      <c r="B92" s="259" t="s">
        <v>247</v>
      </c>
      <c r="C92" s="260">
        <v>0</v>
      </c>
      <c r="D92" s="261"/>
      <c r="E92" s="261"/>
      <c r="F92" s="261"/>
      <c r="G92" s="260">
        <f>C92+D92</f>
        <v>0</v>
      </c>
      <c r="H92" s="260">
        <f>D92+E92</f>
        <v>0</v>
      </c>
    </row>
    <row r="93" spans="1:8" ht="14.4" customHeight="1" x14ac:dyDescent="0.3">
      <c r="A93" s="264" t="s">
        <v>280</v>
      </c>
      <c r="B93" s="264" t="s">
        <v>281</v>
      </c>
      <c r="C93" s="226">
        <f>C94+C95</f>
        <v>144150</v>
      </c>
      <c r="D93" s="224"/>
      <c r="E93" s="224"/>
      <c r="F93" s="224"/>
      <c r="G93" s="226">
        <f>G94+G95</f>
        <v>144150</v>
      </c>
      <c r="H93" s="286">
        <f>H94+H95</f>
        <v>106178</v>
      </c>
    </row>
    <row r="94" spans="1:8" ht="14.4" customHeight="1" x14ac:dyDescent="0.3">
      <c r="A94" s="250" t="s">
        <v>280</v>
      </c>
      <c r="B94" s="256" t="s">
        <v>16</v>
      </c>
      <c r="C94" s="226">
        <v>44150</v>
      </c>
      <c r="D94" s="224"/>
      <c r="E94" s="224"/>
      <c r="F94" s="224"/>
      <c r="G94" s="226">
        <f>C94+D94</f>
        <v>44150</v>
      </c>
      <c r="H94" s="286">
        <v>24198</v>
      </c>
    </row>
    <row r="95" spans="1:8" ht="14.4" customHeight="1" x14ac:dyDescent="0.3">
      <c r="A95" s="259" t="s">
        <v>280</v>
      </c>
      <c r="B95" s="259" t="s">
        <v>247</v>
      </c>
      <c r="C95" s="260">
        <v>100000</v>
      </c>
      <c r="D95" s="261"/>
      <c r="E95" s="261"/>
      <c r="F95" s="261"/>
      <c r="G95" s="260">
        <f>C95+D95</f>
        <v>100000</v>
      </c>
      <c r="H95" s="287">
        <v>81980</v>
      </c>
    </row>
    <row r="96" spans="1:8" ht="14.4" customHeight="1" x14ac:dyDescent="0.3">
      <c r="A96" s="264" t="s">
        <v>282</v>
      </c>
      <c r="B96" s="264" t="s">
        <v>283</v>
      </c>
      <c r="C96" s="226">
        <f>C97</f>
        <v>6500</v>
      </c>
      <c r="D96" s="224"/>
      <c r="E96" s="224"/>
      <c r="F96" s="224"/>
      <c r="G96" s="226">
        <f>G97</f>
        <v>6500</v>
      </c>
      <c r="H96" s="286">
        <f>H97</f>
        <v>5053</v>
      </c>
    </row>
    <row r="97" spans="1:8" ht="14.4" customHeight="1" x14ac:dyDescent="0.3">
      <c r="A97" s="250" t="s">
        <v>282</v>
      </c>
      <c r="B97" s="256" t="s">
        <v>16</v>
      </c>
      <c r="C97" s="226">
        <v>6500</v>
      </c>
      <c r="D97" s="224"/>
      <c r="E97" s="224"/>
      <c r="F97" s="224"/>
      <c r="G97" s="226">
        <f>C97+D97</f>
        <v>6500</v>
      </c>
      <c r="H97" s="286">
        <v>5053</v>
      </c>
    </row>
    <row r="98" spans="1:8" ht="14.4" customHeight="1" x14ac:dyDescent="0.3">
      <c r="A98" s="264" t="s">
        <v>284</v>
      </c>
      <c r="B98" s="264" t="s">
        <v>285</v>
      </c>
      <c r="C98" s="226">
        <f>C99</f>
        <v>63915</v>
      </c>
      <c r="D98" s="224"/>
      <c r="E98" s="224"/>
      <c r="F98" s="224"/>
      <c r="G98" s="226">
        <f>G99</f>
        <v>63915</v>
      </c>
      <c r="H98" s="286">
        <f>H99</f>
        <v>41553</v>
      </c>
    </row>
    <row r="99" spans="1:8" ht="14.4" customHeight="1" x14ac:dyDescent="0.3">
      <c r="A99" s="250" t="s">
        <v>284</v>
      </c>
      <c r="B99" s="256" t="s">
        <v>16</v>
      </c>
      <c r="C99" s="226">
        <v>63915</v>
      </c>
      <c r="D99" s="224"/>
      <c r="E99" s="224"/>
      <c r="F99" s="224"/>
      <c r="G99" s="226">
        <f>C99+D99</f>
        <v>63915</v>
      </c>
      <c r="H99" s="286">
        <v>41553</v>
      </c>
    </row>
    <row r="100" spans="1:8" ht="14.4" customHeight="1" x14ac:dyDescent="0.3">
      <c r="A100" s="255" t="s">
        <v>286</v>
      </c>
      <c r="B100" s="255" t="s">
        <v>287</v>
      </c>
      <c r="C100" s="226">
        <f>C101</f>
        <v>30239</v>
      </c>
      <c r="D100" s="224"/>
      <c r="E100" s="224"/>
      <c r="F100" s="224"/>
      <c r="G100" s="226">
        <f>G101</f>
        <v>30239</v>
      </c>
      <c r="H100" s="286">
        <f>H101</f>
        <v>24642</v>
      </c>
    </row>
    <row r="101" spans="1:8" ht="14.4" customHeight="1" x14ac:dyDescent="0.3">
      <c r="A101" s="256" t="s">
        <v>286</v>
      </c>
      <c r="B101" s="256" t="s">
        <v>16</v>
      </c>
      <c r="C101" s="226">
        <v>30239</v>
      </c>
      <c r="D101" s="224"/>
      <c r="E101" s="224"/>
      <c r="F101" s="224"/>
      <c r="G101" s="226">
        <f>C101+D101</f>
        <v>30239</v>
      </c>
      <c r="H101" s="286">
        <v>24642</v>
      </c>
    </row>
    <row r="102" spans="1:8" ht="14.4" customHeight="1" x14ac:dyDescent="0.3">
      <c r="A102" s="255" t="s">
        <v>288</v>
      </c>
      <c r="B102" s="255" t="s">
        <v>289</v>
      </c>
      <c r="C102" s="226">
        <f>C103</f>
        <v>7200</v>
      </c>
      <c r="D102" s="224"/>
      <c r="E102" s="224"/>
      <c r="F102" s="224"/>
      <c r="G102" s="226">
        <f>G103</f>
        <v>7200</v>
      </c>
      <c r="H102" s="286">
        <f>H103</f>
        <v>7748</v>
      </c>
    </row>
    <row r="103" spans="1:8" ht="14.4" customHeight="1" x14ac:dyDescent="0.3">
      <c r="A103" s="256" t="s">
        <v>288</v>
      </c>
      <c r="B103" s="256" t="s">
        <v>16</v>
      </c>
      <c r="C103" s="226">
        <v>7200</v>
      </c>
      <c r="D103" s="224"/>
      <c r="E103" s="224"/>
      <c r="F103" s="224"/>
      <c r="G103" s="226">
        <f>C103+D103</f>
        <v>7200</v>
      </c>
      <c r="H103" s="286">
        <v>7748</v>
      </c>
    </row>
    <row r="104" spans="1:8" ht="14.4" customHeight="1" x14ac:dyDescent="0.3">
      <c r="A104" s="262" t="s">
        <v>290</v>
      </c>
      <c r="B104" s="253" t="s">
        <v>291</v>
      </c>
      <c r="C104" s="254">
        <f>C105</f>
        <v>7450</v>
      </c>
      <c r="D104" s="254"/>
      <c r="E104" s="254">
        <f>E105</f>
        <v>0</v>
      </c>
      <c r="F104" s="254"/>
      <c r="G104" s="254">
        <f>G105</f>
        <v>7450</v>
      </c>
      <c r="H104" s="254">
        <f>H105</f>
        <v>1260</v>
      </c>
    </row>
    <row r="105" spans="1:8" ht="14.4" customHeight="1" x14ac:dyDescent="0.3">
      <c r="A105" s="269" t="s">
        <v>292</v>
      </c>
      <c r="B105" s="255" t="s">
        <v>293</v>
      </c>
      <c r="C105" s="226">
        <f>C106</f>
        <v>7450</v>
      </c>
      <c r="D105" s="224"/>
      <c r="E105" s="224"/>
      <c r="F105" s="224"/>
      <c r="G105" s="226">
        <f>G106</f>
        <v>7450</v>
      </c>
      <c r="H105" s="286">
        <f>H106</f>
        <v>1260</v>
      </c>
    </row>
    <row r="106" spans="1:8" ht="14.4" customHeight="1" x14ac:dyDescent="0.3">
      <c r="A106" s="271" t="s">
        <v>292</v>
      </c>
      <c r="B106" s="256" t="s">
        <v>16</v>
      </c>
      <c r="C106" s="226">
        <v>7450</v>
      </c>
      <c r="D106" s="224"/>
      <c r="E106" s="224"/>
      <c r="F106" s="224"/>
      <c r="G106" s="226">
        <f>C106+D106</f>
        <v>7450</v>
      </c>
      <c r="H106" s="286">
        <v>1260</v>
      </c>
    </row>
    <row r="107" spans="1:8" ht="14.4" customHeight="1" x14ac:dyDescent="0.3">
      <c r="A107" s="272" t="s">
        <v>294</v>
      </c>
      <c r="B107" s="253" t="s">
        <v>295</v>
      </c>
      <c r="C107" s="254">
        <f t="shared" ref="C107:H107" si="11">C108+C111+C113+C115+C118+C120+C122+C124+C126+C129+C131+C133+C138+C140+C144</f>
        <v>1290184</v>
      </c>
      <c r="D107" s="254">
        <f t="shared" si="11"/>
        <v>20576</v>
      </c>
      <c r="E107" s="254">
        <f t="shared" si="11"/>
        <v>1380</v>
      </c>
      <c r="F107" s="254">
        <f t="shared" si="11"/>
        <v>246846</v>
      </c>
      <c r="G107" s="254">
        <f t="shared" si="11"/>
        <v>1558986</v>
      </c>
      <c r="H107" s="254">
        <f t="shared" si="11"/>
        <v>1281522</v>
      </c>
    </row>
    <row r="108" spans="1:8" ht="14.4" customHeight="1" x14ac:dyDescent="0.3">
      <c r="A108" s="264" t="s">
        <v>296</v>
      </c>
      <c r="B108" s="264" t="s">
        <v>192</v>
      </c>
      <c r="C108" s="226">
        <f>C109+C110</f>
        <v>521478</v>
      </c>
      <c r="D108" s="226">
        <f>D109+D110</f>
        <v>14792</v>
      </c>
      <c r="E108" s="226">
        <f>E109</f>
        <v>570</v>
      </c>
      <c r="F108" s="226">
        <f>F109+F110</f>
        <v>13190</v>
      </c>
      <c r="G108" s="226">
        <f>G109+G110</f>
        <v>550030</v>
      </c>
      <c r="H108" s="286">
        <f>H109+H110</f>
        <v>472122</v>
      </c>
    </row>
    <row r="109" spans="1:8" ht="14.4" customHeight="1" x14ac:dyDescent="0.3">
      <c r="A109" s="250" t="s">
        <v>296</v>
      </c>
      <c r="B109" s="256" t="s">
        <v>16</v>
      </c>
      <c r="C109" s="226">
        <v>501478</v>
      </c>
      <c r="D109" s="266">
        <v>14792</v>
      </c>
      <c r="E109" s="266">
        <v>570</v>
      </c>
      <c r="F109" s="266">
        <v>-2425</v>
      </c>
      <c r="G109" s="226">
        <f>C109+D109+E109+F109</f>
        <v>514415</v>
      </c>
      <c r="H109" s="286">
        <v>472122</v>
      </c>
    </row>
    <row r="110" spans="1:8" ht="14.4" customHeight="1" x14ac:dyDescent="0.3">
      <c r="A110" s="259" t="s">
        <v>297</v>
      </c>
      <c r="B110" s="259" t="s">
        <v>247</v>
      </c>
      <c r="C110" s="260">
        <v>20000</v>
      </c>
      <c r="D110" s="261"/>
      <c r="E110" s="261"/>
      <c r="F110" s="273">
        <v>15615</v>
      </c>
      <c r="G110" s="260">
        <f>C110+F110</f>
        <v>35615</v>
      </c>
      <c r="H110" s="287">
        <v>0</v>
      </c>
    </row>
    <row r="111" spans="1:8" ht="14.4" customHeight="1" x14ac:dyDescent="0.3">
      <c r="A111" s="264" t="s">
        <v>298</v>
      </c>
      <c r="B111" s="264" t="s">
        <v>299</v>
      </c>
      <c r="C111" s="226">
        <f>C112</f>
        <v>13000</v>
      </c>
      <c r="D111" s="274"/>
      <c r="E111" s="274"/>
      <c r="F111" s="274"/>
      <c r="G111" s="226">
        <f>G112</f>
        <v>13000</v>
      </c>
      <c r="H111" s="286">
        <f>H112</f>
        <v>13000</v>
      </c>
    </row>
    <row r="112" spans="1:8" ht="14.4" customHeight="1" x14ac:dyDescent="0.3">
      <c r="A112" s="250" t="s">
        <v>298</v>
      </c>
      <c r="B112" s="256" t="s">
        <v>14</v>
      </c>
      <c r="C112" s="226">
        <v>13000</v>
      </c>
      <c r="D112" s="274"/>
      <c r="E112" s="274"/>
      <c r="F112" s="274"/>
      <c r="G112" s="226">
        <f>C112+D112</f>
        <v>13000</v>
      </c>
      <c r="H112" s="286">
        <v>13000</v>
      </c>
    </row>
    <row r="113" spans="1:8" ht="14.4" customHeight="1" x14ac:dyDescent="0.3">
      <c r="A113" s="264" t="s">
        <v>300</v>
      </c>
      <c r="B113" s="264" t="s">
        <v>301</v>
      </c>
      <c r="C113" s="226">
        <f>C114</f>
        <v>5500</v>
      </c>
      <c r="D113" s="274"/>
      <c r="E113" s="274"/>
      <c r="F113" s="274"/>
      <c r="G113" s="226">
        <f>G114</f>
        <v>5500</v>
      </c>
      <c r="H113" s="286">
        <f>H114</f>
        <v>5500</v>
      </c>
    </row>
    <row r="114" spans="1:8" ht="14.4" customHeight="1" x14ac:dyDescent="0.3">
      <c r="A114" s="250" t="s">
        <v>300</v>
      </c>
      <c r="B114" s="256" t="s">
        <v>14</v>
      </c>
      <c r="C114" s="226">
        <v>5500</v>
      </c>
      <c r="D114" s="274"/>
      <c r="E114" s="274"/>
      <c r="F114" s="274"/>
      <c r="G114" s="226">
        <f>C114+D114</f>
        <v>5500</v>
      </c>
      <c r="H114" s="286">
        <v>5500</v>
      </c>
    </row>
    <row r="115" spans="1:8" ht="14.4" customHeight="1" x14ac:dyDescent="0.3">
      <c r="A115" s="264" t="s">
        <v>302</v>
      </c>
      <c r="B115" s="264" t="s">
        <v>303</v>
      </c>
      <c r="C115" s="226">
        <f>C116+C117</f>
        <v>152281</v>
      </c>
      <c r="D115" s="274">
        <f>D116</f>
        <v>1287</v>
      </c>
      <c r="E115" s="274">
        <f>E116</f>
        <v>90</v>
      </c>
      <c r="F115" s="275">
        <f>F116+F117</f>
        <v>232261</v>
      </c>
      <c r="G115" s="226">
        <f>G116+G117</f>
        <v>385919</v>
      </c>
      <c r="H115" s="286">
        <f>H116+H117</f>
        <v>359363</v>
      </c>
    </row>
    <row r="116" spans="1:8" ht="14.4" customHeight="1" x14ac:dyDescent="0.3">
      <c r="A116" s="250" t="s">
        <v>302</v>
      </c>
      <c r="B116" s="256" t="s">
        <v>16</v>
      </c>
      <c r="C116" s="226">
        <v>69781</v>
      </c>
      <c r="D116" s="275">
        <v>1287</v>
      </c>
      <c r="E116" s="275">
        <v>90</v>
      </c>
      <c r="F116" s="275"/>
      <c r="G116" s="226">
        <f>C116+D116+E116</f>
        <v>71158</v>
      </c>
      <c r="H116" s="286">
        <v>61793</v>
      </c>
    </row>
    <row r="117" spans="1:8" ht="14.4" customHeight="1" x14ac:dyDescent="0.3">
      <c r="A117" s="259">
        <v>81071</v>
      </c>
      <c r="B117" s="259" t="s">
        <v>247</v>
      </c>
      <c r="C117" s="260">
        <v>82500</v>
      </c>
      <c r="D117" s="261"/>
      <c r="E117" s="261"/>
      <c r="F117" s="261">
        <v>232261</v>
      </c>
      <c r="G117" s="260">
        <f>C117+D117+E117+F117</f>
        <v>314761</v>
      </c>
      <c r="H117" s="287">
        <v>297570</v>
      </c>
    </row>
    <row r="118" spans="1:8" ht="14.4" customHeight="1" x14ac:dyDescent="0.3">
      <c r="A118" s="264" t="s">
        <v>304</v>
      </c>
      <c r="B118" s="264" t="s">
        <v>305</v>
      </c>
      <c r="C118" s="226">
        <f>C119</f>
        <v>50442</v>
      </c>
      <c r="D118" s="274">
        <f>D119</f>
        <v>3094</v>
      </c>
      <c r="E118" s="274"/>
      <c r="F118" s="274"/>
      <c r="G118" s="226">
        <f>G119</f>
        <v>53536</v>
      </c>
      <c r="H118" s="286">
        <f>H119</f>
        <v>38280</v>
      </c>
    </row>
    <row r="119" spans="1:8" ht="14.4" customHeight="1" x14ac:dyDescent="0.3">
      <c r="A119" s="250" t="s">
        <v>304</v>
      </c>
      <c r="B119" s="256" t="s">
        <v>16</v>
      </c>
      <c r="C119" s="226">
        <v>50442</v>
      </c>
      <c r="D119" s="274">
        <v>3094</v>
      </c>
      <c r="E119" s="274"/>
      <c r="F119" s="274"/>
      <c r="G119" s="226">
        <f>C119+D119</f>
        <v>53536</v>
      </c>
      <c r="H119" s="286">
        <v>38280</v>
      </c>
    </row>
    <row r="120" spans="1:8" ht="14.4" customHeight="1" x14ac:dyDescent="0.3">
      <c r="A120" s="264" t="s">
        <v>306</v>
      </c>
      <c r="B120" s="264" t="s">
        <v>307</v>
      </c>
      <c r="C120" s="226">
        <f>C121</f>
        <v>8500</v>
      </c>
      <c r="D120" s="274"/>
      <c r="E120" s="274"/>
      <c r="F120" s="274"/>
      <c r="G120" s="226">
        <f>G121</f>
        <v>8500</v>
      </c>
      <c r="H120" s="286">
        <f>H121</f>
        <v>8437</v>
      </c>
    </row>
    <row r="121" spans="1:8" ht="14.4" customHeight="1" x14ac:dyDescent="0.3">
      <c r="A121" s="250" t="s">
        <v>306</v>
      </c>
      <c r="B121" s="256" t="s">
        <v>14</v>
      </c>
      <c r="C121" s="226">
        <v>8500</v>
      </c>
      <c r="D121" s="274"/>
      <c r="E121" s="274"/>
      <c r="F121" s="274"/>
      <c r="G121" s="226">
        <f>C121+D121</f>
        <v>8500</v>
      </c>
      <c r="H121" s="286">
        <v>8437</v>
      </c>
    </row>
    <row r="122" spans="1:8" ht="14.4" customHeight="1" x14ac:dyDescent="0.3">
      <c r="A122" s="264" t="s">
        <v>308</v>
      </c>
      <c r="B122" s="264" t="s">
        <v>309</v>
      </c>
      <c r="C122" s="226">
        <f>C123</f>
        <v>9200</v>
      </c>
      <c r="D122" s="274"/>
      <c r="E122" s="274"/>
      <c r="F122" s="274"/>
      <c r="G122" s="226">
        <f>G123</f>
        <v>9200</v>
      </c>
      <c r="H122" s="286">
        <f>H123</f>
        <v>3081</v>
      </c>
    </row>
    <row r="123" spans="1:8" ht="14.4" customHeight="1" x14ac:dyDescent="0.3">
      <c r="A123" s="250" t="s">
        <v>308</v>
      </c>
      <c r="B123" s="256" t="s">
        <v>14</v>
      </c>
      <c r="C123" s="226">
        <v>9200</v>
      </c>
      <c r="D123" s="274"/>
      <c r="E123" s="274"/>
      <c r="F123" s="274"/>
      <c r="G123" s="226">
        <f>C123+D123</f>
        <v>9200</v>
      </c>
      <c r="H123" s="286">
        <v>3081</v>
      </c>
    </row>
    <row r="124" spans="1:8" ht="14.4" customHeight="1" x14ac:dyDescent="0.3">
      <c r="A124" s="264" t="s">
        <v>310</v>
      </c>
      <c r="B124" s="264" t="s">
        <v>311</v>
      </c>
      <c r="C124" s="226">
        <f>C125</f>
        <v>8000</v>
      </c>
      <c r="D124" s="274"/>
      <c r="E124" s="274"/>
      <c r="F124" s="274"/>
      <c r="G124" s="226">
        <f>G125</f>
        <v>8000</v>
      </c>
      <c r="H124" s="286">
        <f>H125</f>
        <v>3435</v>
      </c>
    </row>
    <row r="125" spans="1:8" ht="14.4" customHeight="1" x14ac:dyDescent="0.3">
      <c r="A125" s="250" t="s">
        <v>310</v>
      </c>
      <c r="B125" s="256" t="s">
        <v>14</v>
      </c>
      <c r="C125" s="226">
        <v>8000</v>
      </c>
      <c r="D125" s="274"/>
      <c r="E125" s="274"/>
      <c r="F125" s="274"/>
      <c r="G125" s="226">
        <f>C125+D125</f>
        <v>8000</v>
      </c>
      <c r="H125" s="286">
        <v>3435</v>
      </c>
    </row>
    <row r="126" spans="1:8" ht="14.4" customHeight="1" x14ac:dyDescent="0.3">
      <c r="A126" s="265" t="s">
        <v>312</v>
      </c>
      <c r="B126" s="264" t="s">
        <v>313</v>
      </c>
      <c r="C126" s="226">
        <f>C127+C128</f>
        <v>44600</v>
      </c>
      <c r="D126" s="274"/>
      <c r="E126" s="274"/>
      <c r="F126" s="274"/>
      <c r="G126" s="226">
        <f>G127+G128</f>
        <v>44600</v>
      </c>
      <c r="H126" s="286">
        <f>H127+H128</f>
        <v>43045</v>
      </c>
    </row>
    <row r="127" spans="1:8" ht="14.4" customHeight="1" x14ac:dyDescent="0.3">
      <c r="A127" s="265" t="s">
        <v>312</v>
      </c>
      <c r="B127" s="256" t="s">
        <v>14</v>
      </c>
      <c r="C127" s="226">
        <v>24800</v>
      </c>
      <c r="D127" s="274"/>
      <c r="E127" s="274"/>
      <c r="F127" s="274"/>
      <c r="G127" s="226">
        <f>C127+D127</f>
        <v>24800</v>
      </c>
      <c r="H127" s="286">
        <v>24716</v>
      </c>
    </row>
    <row r="128" spans="1:8" ht="14.4" customHeight="1" x14ac:dyDescent="0.3">
      <c r="A128" s="265" t="s">
        <v>312</v>
      </c>
      <c r="B128" s="256" t="s">
        <v>16</v>
      </c>
      <c r="C128" s="226">
        <v>19800</v>
      </c>
      <c r="D128" s="274"/>
      <c r="E128" s="274"/>
      <c r="F128" s="274"/>
      <c r="G128" s="226">
        <f>C128+D128</f>
        <v>19800</v>
      </c>
      <c r="H128" s="286">
        <v>18329</v>
      </c>
    </row>
    <row r="129" spans="1:8" ht="14.4" customHeight="1" x14ac:dyDescent="0.3">
      <c r="A129" s="263" t="s">
        <v>314</v>
      </c>
      <c r="B129" s="264" t="s">
        <v>315</v>
      </c>
      <c r="C129" s="226">
        <f>C130</f>
        <v>150274</v>
      </c>
      <c r="D129" s="274">
        <f>D130</f>
        <v>-252</v>
      </c>
      <c r="E129" s="274"/>
      <c r="F129" s="274"/>
      <c r="G129" s="226">
        <f>G130</f>
        <v>150022</v>
      </c>
      <c r="H129" s="286">
        <f>H130</f>
        <v>120602</v>
      </c>
    </row>
    <row r="130" spans="1:8" ht="14.4" customHeight="1" x14ac:dyDescent="0.3">
      <c r="A130" s="265" t="s">
        <v>316</v>
      </c>
      <c r="B130" s="256" t="s">
        <v>16</v>
      </c>
      <c r="C130" s="226">
        <v>150274</v>
      </c>
      <c r="D130" s="274">
        <v>-252</v>
      </c>
      <c r="E130" s="274"/>
      <c r="F130" s="274"/>
      <c r="G130" s="226">
        <f>C130+D130</f>
        <v>150022</v>
      </c>
      <c r="H130" s="286">
        <v>120602</v>
      </c>
    </row>
    <row r="131" spans="1:8" ht="14.4" customHeight="1" x14ac:dyDescent="0.3">
      <c r="A131" s="264" t="s">
        <v>317</v>
      </c>
      <c r="B131" s="264" t="s">
        <v>318</v>
      </c>
      <c r="C131" s="226">
        <f t="shared" ref="C131:H131" si="12">C132</f>
        <v>170994</v>
      </c>
      <c r="D131" s="266">
        <f t="shared" si="12"/>
        <v>1655</v>
      </c>
      <c r="E131" s="266">
        <f t="shared" si="12"/>
        <v>720</v>
      </c>
      <c r="F131" s="266">
        <f t="shared" si="12"/>
        <v>1395</v>
      </c>
      <c r="G131" s="226">
        <f t="shared" si="12"/>
        <v>174764</v>
      </c>
      <c r="H131" s="286">
        <f t="shared" si="12"/>
        <v>134525</v>
      </c>
    </row>
    <row r="132" spans="1:8" ht="14.4" customHeight="1" x14ac:dyDescent="0.3">
      <c r="A132" s="250" t="s">
        <v>317</v>
      </c>
      <c r="B132" s="256" t="s">
        <v>16</v>
      </c>
      <c r="C132" s="226">
        <v>170994</v>
      </c>
      <c r="D132" s="266">
        <v>1655</v>
      </c>
      <c r="E132" s="266">
        <v>720</v>
      </c>
      <c r="F132" s="266">
        <v>1395</v>
      </c>
      <c r="G132" s="226">
        <f>C132+D132+E132+F132</f>
        <v>174764</v>
      </c>
      <c r="H132" s="286">
        <v>134525</v>
      </c>
    </row>
    <row r="133" spans="1:8" ht="14.4" customHeight="1" x14ac:dyDescent="0.3">
      <c r="A133" s="264" t="s">
        <v>319</v>
      </c>
      <c r="B133" s="264" t="s">
        <v>320</v>
      </c>
      <c r="C133" s="226">
        <f>C134+C135+C136+C137</f>
        <v>77066</v>
      </c>
      <c r="D133" s="274"/>
      <c r="E133" s="274"/>
      <c r="F133" s="274"/>
      <c r="G133" s="226">
        <f>G134+G135+G136+G137</f>
        <v>77066</v>
      </c>
      <c r="H133" s="286">
        <f>H134+H135+H136+H137</f>
        <v>14303</v>
      </c>
    </row>
    <row r="134" spans="1:8" ht="14.4" customHeight="1" x14ac:dyDescent="0.3">
      <c r="A134" s="250" t="s">
        <v>319</v>
      </c>
      <c r="B134" s="256" t="s">
        <v>14</v>
      </c>
      <c r="C134" s="226">
        <v>8000</v>
      </c>
      <c r="D134" s="274"/>
      <c r="E134" s="274"/>
      <c r="F134" s="274"/>
      <c r="G134" s="226">
        <f>C134+D134</f>
        <v>8000</v>
      </c>
      <c r="H134" s="286">
        <v>8000</v>
      </c>
    </row>
    <row r="135" spans="1:8" ht="14.4" customHeight="1" x14ac:dyDescent="0.3">
      <c r="A135" s="250" t="s">
        <v>319</v>
      </c>
      <c r="B135" s="256" t="s">
        <v>16</v>
      </c>
      <c r="C135" s="226">
        <v>2140</v>
      </c>
      <c r="D135" s="274"/>
      <c r="E135" s="274"/>
      <c r="F135" s="274"/>
      <c r="G135" s="226">
        <f>C135+D135</f>
        <v>2140</v>
      </c>
      <c r="H135" s="286">
        <v>1697</v>
      </c>
    </row>
    <row r="136" spans="1:8" ht="14.4" customHeight="1" x14ac:dyDescent="0.3">
      <c r="A136" s="259" t="s">
        <v>321</v>
      </c>
      <c r="B136" s="259" t="s">
        <v>247</v>
      </c>
      <c r="C136" s="260">
        <v>62320</v>
      </c>
      <c r="D136" s="261"/>
      <c r="E136" s="261"/>
      <c r="F136" s="261"/>
      <c r="G136" s="260">
        <f>C136+D136</f>
        <v>62320</v>
      </c>
      <c r="H136" s="260">
        <f>D136+E136</f>
        <v>0</v>
      </c>
    </row>
    <row r="137" spans="1:8" ht="14.4" customHeight="1" x14ac:dyDescent="0.3">
      <c r="A137" s="258" t="s">
        <v>321</v>
      </c>
      <c r="B137" s="259" t="s">
        <v>247</v>
      </c>
      <c r="C137" s="260">
        <v>4606</v>
      </c>
      <c r="D137" s="261"/>
      <c r="E137" s="261"/>
      <c r="F137" s="261"/>
      <c r="G137" s="260">
        <f>C137+D137</f>
        <v>4606</v>
      </c>
      <c r="H137" s="287">
        <v>4606</v>
      </c>
    </row>
    <row r="138" spans="1:8" ht="14.4" customHeight="1" x14ac:dyDescent="0.3">
      <c r="A138" s="264" t="s">
        <v>322</v>
      </c>
      <c r="B138" s="264" t="s">
        <v>323</v>
      </c>
      <c r="C138" s="226">
        <f>C139</f>
        <v>56677</v>
      </c>
      <c r="D138" s="224"/>
      <c r="E138" s="224"/>
      <c r="F138" s="224"/>
      <c r="G138" s="226">
        <f>G139</f>
        <v>56677</v>
      </c>
      <c r="H138" s="286">
        <f>H139</f>
        <v>44257</v>
      </c>
    </row>
    <row r="139" spans="1:8" ht="14.4" customHeight="1" x14ac:dyDescent="0.3">
      <c r="A139" s="250" t="s">
        <v>322</v>
      </c>
      <c r="B139" s="256" t="s">
        <v>16</v>
      </c>
      <c r="C139" s="226">
        <v>56677</v>
      </c>
      <c r="D139" s="224"/>
      <c r="E139" s="224"/>
      <c r="F139" s="224"/>
      <c r="G139" s="226">
        <f>C139+D139</f>
        <v>56677</v>
      </c>
      <c r="H139" s="286">
        <v>44257</v>
      </c>
    </row>
    <row r="140" spans="1:8" ht="14.4" customHeight="1" x14ac:dyDescent="0.3">
      <c r="A140" s="264" t="s">
        <v>324</v>
      </c>
      <c r="B140" s="264" t="s">
        <v>325</v>
      </c>
      <c r="C140" s="226">
        <f>C141+C142+C143</f>
        <v>10000</v>
      </c>
      <c r="D140" s="224"/>
      <c r="E140" s="224"/>
      <c r="F140" s="224"/>
      <c r="G140" s="226">
        <f>G141+G142+G143</f>
        <v>10000</v>
      </c>
      <c r="H140" s="286">
        <f>H141+H142+H143</f>
        <v>9400</v>
      </c>
    </row>
    <row r="141" spans="1:8" ht="14.4" customHeight="1" x14ac:dyDescent="0.3">
      <c r="A141" s="250" t="s">
        <v>324</v>
      </c>
      <c r="B141" s="256" t="s">
        <v>14</v>
      </c>
      <c r="C141" s="226">
        <v>1500</v>
      </c>
      <c r="D141" s="224"/>
      <c r="E141" s="224"/>
      <c r="F141" s="224"/>
      <c r="G141" s="226">
        <f>C141+D141</f>
        <v>1500</v>
      </c>
      <c r="H141" s="286">
        <v>1500</v>
      </c>
    </row>
    <row r="142" spans="1:8" ht="14.4" customHeight="1" x14ac:dyDescent="0.3">
      <c r="A142" s="250" t="s">
        <v>324</v>
      </c>
      <c r="B142" s="256" t="s">
        <v>16</v>
      </c>
      <c r="C142" s="226">
        <v>3000</v>
      </c>
      <c r="D142" s="224"/>
      <c r="E142" s="224"/>
      <c r="F142" s="224"/>
      <c r="G142" s="226">
        <f>C142+D142</f>
        <v>3000</v>
      </c>
      <c r="H142" s="286">
        <v>2400</v>
      </c>
    </row>
    <row r="143" spans="1:8" ht="14.4" customHeight="1" x14ac:dyDescent="0.3">
      <c r="A143" s="258" t="s">
        <v>326</v>
      </c>
      <c r="B143" s="259" t="s">
        <v>247</v>
      </c>
      <c r="C143" s="260">
        <v>5500</v>
      </c>
      <c r="D143" s="261"/>
      <c r="E143" s="261"/>
      <c r="F143" s="261"/>
      <c r="G143" s="260">
        <f>C143+D143</f>
        <v>5500</v>
      </c>
      <c r="H143" s="287">
        <v>5500</v>
      </c>
    </row>
    <row r="144" spans="1:8" ht="14.4" customHeight="1" x14ac:dyDescent="0.3">
      <c r="A144" s="264" t="s">
        <v>327</v>
      </c>
      <c r="B144" s="264" t="s">
        <v>328</v>
      </c>
      <c r="C144" s="226">
        <f>C145</f>
        <v>12172</v>
      </c>
      <c r="D144" s="224"/>
      <c r="E144" s="224"/>
      <c r="F144" s="224"/>
      <c r="G144" s="226">
        <f>G145</f>
        <v>12172</v>
      </c>
      <c r="H144" s="286">
        <f>H145</f>
        <v>12172</v>
      </c>
    </row>
    <row r="145" spans="1:8" ht="14.4" customHeight="1" x14ac:dyDescent="0.3">
      <c r="A145" s="250" t="s">
        <v>327</v>
      </c>
      <c r="B145" s="256" t="s">
        <v>14</v>
      </c>
      <c r="C145" s="226">
        <v>12172</v>
      </c>
      <c r="D145" s="224"/>
      <c r="E145" s="224"/>
      <c r="F145" s="224"/>
      <c r="G145" s="226">
        <f>C145+D145</f>
        <v>12172</v>
      </c>
      <c r="H145" s="286">
        <v>12172</v>
      </c>
    </row>
    <row r="146" spans="1:8" ht="14.4" customHeight="1" x14ac:dyDescent="0.3">
      <c r="A146" s="276" t="s">
        <v>329</v>
      </c>
      <c r="B146" s="277" t="s">
        <v>330</v>
      </c>
      <c r="C146" s="278">
        <f t="shared" ref="C146:H146" si="13">C147+C150+C153+C156+C158+C161+C163+C165+C167+C170+C172</f>
        <v>6088828</v>
      </c>
      <c r="D146" s="278">
        <f t="shared" si="13"/>
        <v>67220</v>
      </c>
      <c r="E146" s="278">
        <f t="shared" si="13"/>
        <v>39240</v>
      </c>
      <c r="F146" s="278">
        <f t="shared" si="13"/>
        <v>53794</v>
      </c>
      <c r="G146" s="278">
        <f t="shared" si="13"/>
        <v>6249082</v>
      </c>
      <c r="H146" s="278">
        <f t="shared" si="13"/>
        <v>5310228</v>
      </c>
    </row>
    <row r="147" spans="1:8" ht="14.4" customHeight="1" x14ac:dyDescent="0.3">
      <c r="A147" s="264" t="s">
        <v>331</v>
      </c>
      <c r="B147" s="264" t="s">
        <v>332</v>
      </c>
      <c r="C147" s="226">
        <f>C148+C149</f>
        <v>1741983</v>
      </c>
      <c r="D147" s="266">
        <f>D148</f>
        <v>32411</v>
      </c>
      <c r="E147" s="266">
        <f>E148</f>
        <v>22750</v>
      </c>
      <c r="F147" s="266">
        <f>F148+F149</f>
        <v>127399</v>
      </c>
      <c r="G147" s="266">
        <f>G148+G149</f>
        <v>1924543</v>
      </c>
      <c r="H147" s="286">
        <f>H148+H149</f>
        <v>1536784</v>
      </c>
    </row>
    <row r="148" spans="1:8" ht="14.4" customHeight="1" x14ac:dyDescent="0.3">
      <c r="A148" s="250" t="s">
        <v>331</v>
      </c>
      <c r="B148" s="256" t="s">
        <v>16</v>
      </c>
      <c r="C148" s="226">
        <v>1666983</v>
      </c>
      <c r="D148" s="266">
        <v>32411</v>
      </c>
      <c r="E148" s="266">
        <v>22750</v>
      </c>
      <c r="F148" s="266">
        <v>172399</v>
      </c>
      <c r="G148" s="266">
        <f>C148+D148+E148+F148</f>
        <v>1894543</v>
      </c>
      <c r="H148" s="286">
        <v>1532816</v>
      </c>
    </row>
    <row r="149" spans="1:8" ht="14.4" customHeight="1" x14ac:dyDescent="0.3">
      <c r="A149" s="259" t="s">
        <v>331</v>
      </c>
      <c r="B149" s="259" t="s">
        <v>247</v>
      </c>
      <c r="C149" s="260">
        <v>75000</v>
      </c>
      <c r="D149" s="260"/>
      <c r="E149" s="260"/>
      <c r="F149" s="260">
        <v>-45000</v>
      </c>
      <c r="G149" s="260">
        <f>C149+D149+F149</f>
        <v>30000</v>
      </c>
      <c r="H149" s="287">
        <v>3968</v>
      </c>
    </row>
    <row r="150" spans="1:8" ht="14.4" customHeight="1" x14ac:dyDescent="0.3">
      <c r="A150" s="264" t="s">
        <v>333</v>
      </c>
      <c r="B150" s="264" t="s">
        <v>334</v>
      </c>
      <c r="C150" s="226">
        <f>C151</f>
        <v>192061</v>
      </c>
      <c r="D150" s="266">
        <f>D151+D152</f>
        <v>2822</v>
      </c>
      <c r="E150" s="266">
        <f>E151+E152</f>
        <v>1744</v>
      </c>
      <c r="F150" s="266">
        <f>F151</f>
        <v>-90837</v>
      </c>
      <c r="G150" s="226">
        <f>C150+D150+E150+F150</f>
        <v>105790</v>
      </c>
      <c r="H150" s="286">
        <f>H151</f>
        <v>105914</v>
      </c>
    </row>
    <row r="151" spans="1:8" ht="14.4" customHeight="1" x14ac:dyDescent="0.3">
      <c r="A151" s="250" t="s">
        <v>333</v>
      </c>
      <c r="B151" s="256" t="s">
        <v>16</v>
      </c>
      <c r="C151" s="226">
        <v>192061</v>
      </c>
      <c r="D151" s="266">
        <v>2822</v>
      </c>
      <c r="E151" s="266">
        <v>1744</v>
      </c>
      <c r="F151" s="266">
        <v>-90837</v>
      </c>
      <c r="G151" s="226">
        <f>C151+D151+E151+F151</f>
        <v>105790</v>
      </c>
      <c r="H151" s="286">
        <v>105914</v>
      </c>
    </row>
    <row r="152" spans="1:8" ht="14.4" customHeight="1" x14ac:dyDescent="0.3">
      <c r="A152" s="258" t="s">
        <v>335</v>
      </c>
      <c r="B152" s="259" t="s">
        <v>247</v>
      </c>
      <c r="C152" s="260">
        <v>0</v>
      </c>
      <c r="D152" s="260"/>
      <c r="E152" s="260"/>
      <c r="F152" s="260"/>
      <c r="G152" s="260">
        <f>C152+D152</f>
        <v>0</v>
      </c>
      <c r="H152" s="260">
        <f>D152+E152</f>
        <v>0</v>
      </c>
    </row>
    <row r="153" spans="1:8" ht="14.4" customHeight="1" x14ac:dyDescent="0.3">
      <c r="A153" s="264" t="s">
        <v>336</v>
      </c>
      <c r="B153" s="264" t="s">
        <v>199</v>
      </c>
      <c r="C153" s="226">
        <f>C154</f>
        <v>639902</v>
      </c>
      <c r="D153" s="266">
        <f>D154</f>
        <v>7785</v>
      </c>
      <c r="E153" s="266">
        <f>E154+E155</f>
        <v>5404</v>
      </c>
      <c r="F153" s="266">
        <f>F154</f>
        <v>8709</v>
      </c>
      <c r="G153" s="226">
        <f>G154+G155</f>
        <v>661800</v>
      </c>
      <c r="H153" s="286">
        <f>H154+H155</f>
        <v>560802</v>
      </c>
    </row>
    <row r="154" spans="1:8" ht="14.4" customHeight="1" x14ac:dyDescent="0.3">
      <c r="A154" s="250" t="s">
        <v>336</v>
      </c>
      <c r="B154" s="256" t="s">
        <v>16</v>
      </c>
      <c r="C154" s="226">
        <v>639902</v>
      </c>
      <c r="D154" s="266">
        <v>7785</v>
      </c>
      <c r="E154" s="266">
        <v>-16041</v>
      </c>
      <c r="F154" s="266">
        <v>8709</v>
      </c>
      <c r="G154" s="226">
        <f>C154+D154+E154+F154</f>
        <v>640355</v>
      </c>
      <c r="H154" s="286">
        <v>539357</v>
      </c>
    </row>
    <row r="155" spans="1:8" ht="14.4" customHeight="1" x14ac:dyDescent="0.3">
      <c r="A155" s="258" t="s">
        <v>337</v>
      </c>
      <c r="B155" s="259" t="s">
        <v>247</v>
      </c>
      <c r="C155" s="260">
        <v>0</v>
      </c>
      <c r="D155" s="260"/>
      <c r="E155" s="260">
        <v>21445</v>
      </c>
      <c r="F155" s="260"/>
      <c r="G155" s="260">
        <f>C155+D155+E155</f>
        <v>21445</v>
      </c>
      <c r="H155" s="287">
        <v>21445</v>
      </c>
    </row>
    <row r="156" spans="1:8" ht="14.4" customHeight="1" x14ac:dyDescent="0.3">
      <c r="A156" s="264" t="s">
        <v>338</v>
      </c>
      <c r="B156" s="264" t="s">
        <v>339</v>
      </c>
      <c r="C156" s="226">
        <f>C157</f>
        <v>177000</v>
      </c>
      <c r="D156" s="266"/>
      <c r="E156" s="266"/>
      <c r="F156" s="266"/>
      <c r="G156" s="266">
        <f>G157</f>
        <v>177000</v>
      </c>
      <c r="H156" s="286">
        <f>H157</f>
        <v>145109</v>
      </c>
    </row>
    <row r="157" spans="1:8" ht="14.4" customHeight="1" x14ac:dyDescent="0.3">
      <c r="A157" s="250" t="s">
        <v>338</v>
      </c>
      <c r="B157" s="256" t="s">
        <v>16</v>
      </c>
      <c r="C157" s="226">
        <v>177000</v>
      </c>
      <c r="D157" s="266"/>
      <c r="E157" s="266"/>
      <c r="F157" s="266"/>
      <c r="G157" s="266">
        <f>C157+D157</f>
        <v>177000</v>
      </c>
      <c r="H157" s="286">
        <v>145109</v>
      </c>
    </row>
    <row r="158" spans="1:8" ht="14.4" customHeight="1" x14ac:dyDescent="0.3">
      <c r="A158" s="264" t="s">
        <v>340</v>
      </c>
      <c r="B158" s="264" t="s">
        <v>341</v>
      </c>
      <c r="C158" s="226">
        <f t="shared" ref="C158:H158" si="14">C159+C160</f>
        <v>2648103</v>
      </c>
      <c r="D158" s="266">
        <f t="shared" si="14"/>
        <v>17747</v>
      </c>
      <c r="E158" s="266">
        <f t="shared" si="14"/>
        <v>2083</v>
      </c>
      <c r="F158" s="266">
        <f t="shared" si="14"/>
        <v>1333</v>
      </c>
      <c r="G158" s="266">
        <f t="shared" si="14"/>
        <v>2669266</v>
      </c>
      <c r="H158" s="286">
        <f t="shared" si="14"/>
        <v>2329590</v>
      </c>
    </row>
    <row r="159" spans="1:8" ht="14.4" customHeight="1" x14ac:dyDescent="0.3">
      <c r="A159" s="250" t="s">
        <v>340</v>
      </c>
      <c r="B159" s="256" t="s">
        <v>16</v>
      </c>
      <c r="C159" s="226">
        <v>2648103</v>
      </c>
      <c r="D159" s="266">
        <v>17747</v>
      </c>
      <c r="E159" s="266">
        <v>2083</v>
      </c>
      <c r="F159" s="266">
        <v>-6232</v>
      </c>
      <c r="G159" s="266">
        <f>C159+D159+E159+F159</f>
        <v>2661701</v>
      </c>
      <c r="H159" s="286">
        <v>2323762</v>
      </c>
    </row>
    <row r="160" spans="1:8" ht="14.4" customHeight="1" x14ac:dyDescent="0.3">
      <c r="A160" s="259" t="s">
        <v>340</v>
      </c>
      <c r="B160" s="259" t="s">
        <v>342</v>
      </c>
      <c r="C160" s="260"/>
      <c r="D160" s="279"/>
      <c r="E160" s="279"/>
      <c r="F160" s="279">
        <v>7565</v>
      </c>
      <c r="G160" s="279">
        <f>F160</f>
        <v>7565</v>
      </c>
      <c r="H160" s="287">
        <v>5828</v>
      </c>
    </row>
    <row r="161" spans="1:8" ht="14.4" customHeight="1" x14ac:dyDescent="0.3">
      <c r="A161" s="264" t="s">
        <v>343</v>
      </c>
      <c r="B161" s="264" t="s">
        <v>344</v>
      </c>
      <c r="C161" s="226">
        <f>C162</f>
        <v>170000</v>
      </c>
      <c r="D161" s="266"/>
      <c r="E161" s="266"/>
      <c r="F161" s="266"/>
      <c r="G161" s="266">
        <f>G162</f>
        <v>170000</v>
      </c>
      <c r="H161" s="286">
        <f>H162</f>
        <v>147671</v>
      </c>
    </row>
    <row r="162" spans="1:8" ht="14.4" customHeight="1" x14ac:dyDescent="0.3">
      <c r="A162" s="250" t="s">
        <v>343</v>
      </c>
      <c r="B162" s="256" t="s">
        <v>16</v>
      </c>
      <c r="C162" s="226">
        <v>170000</v>
      </c>
      <c r="D162" s="266"/>
      <c r="E162" s="266"/>
      <c r="F162" s="266"/>
      <c r="G162" s="266">
        <f>C162+D162</f>
        <v>170000</v>
      </c>
      <c r="H162" s="286">
        <v>147671</v>
      </c>
    </row>
    <row r="163" spans="1:8" ht="14.4" customHeight="1" x14ac:dyDescent="0.3">
      <c r="A163" s="264" t="s">
        <v>345</v>
      </c>
      <c r="B163" s="264" t="s">
        <v>346</v>
      </c>
      <c r="C163" s="226">
        <f t="shared" ref="C163:H163" si="15">C164</f>
        <v>340877</v>
      </c>
      <c r="D163" s="266">
        <f t="shared" si="15"/>
        <v>3195</v>
      </c>
      <c r="E163" s="266">
        <f t="shared" si="15"/>
        <v>3998</v>
      </c>
      <c r="F163" s="266">
        <f t="shared" si="15"/>
        <v>300</v>
      </c>
      <c r="G163" s="266">
        <f t="shared" si="15"/>
        <v>348370</v>
      </c>
      <c r="H163" s="286">
        <f t="shared" si="15"/>
        <v>314800</v>
      </c>
    </row>
    <row r="164" spans="1:8" ht="14.4" customHeight="1" x14ac:dyDescent="0.3">
      <c r="A164" s="250" t="s">
        <v>345</v>
      </c>
      <c r="B164" s="256" t="s">
        <v>16</v>
      </c>
      <c r="C164" s="226">
        <v>340877</v>
      </c>
      <c r="D164" s="266">
        <v>3195</v>
      </c>
      <c r="E164" s="266">
        <v>3998</v>
      </c>
      <c r="F164" s="266">
        <v>300</v>
      </c>
      <c r="G164" s="266">
        <f>C164+D164+E164+F164</f>
        <v>348370</v>
      </c>
      <c r="H164" s="286">
        <v>314800</v>
      </c>
    </row>
    <row r="165" spans="1:8" ht="14.4" customHeight="1" x14ac:dyDescent="0.3">
      <c r="A165" s="264" t="s">
        <v>347</v>
      </c>
      <c r="B165" s="264" t="s">
        <v>348</v>
      </c>
      <c r="C165" s="226">
        <f>C166</f>
        <v>14000</v>
      </c>
      <c r="D165" s="266"/>
      <c r="E165" s="266"/>
      <c r="F165" s="266"/>
      <c r="G165" s="266">
        <f>G166</f>
        <v>14000</v>
      </c>
      <c r="H165" s="286">
        <f>H166</f>
        <v>13100</v>
      </c>
    </row>
    <row r="166" spans="1:8" ht="14.4" customHeight="1" x14ac:dyDescent="0.3">
      <c r="A166" s="250" t="s">
        <v>347</v>
      </c>
      <c r="B166" s="256" t="s">
        <v>16</v>
      </c>
      <c r="C166" s="226">
        <v>14000</v>
      </c>
      <c r="D166" s="266"/>
      <c r="E166" s="266"/>
      <c r="F166" s="266"/>
      <c r="G166" s="266">
        <f>C166+D166</f>
        <v>14000</v>
      </c>
      <c r="H166" s="286">
        <v>13100</v>
      </c>
    </row>
    <row r="167" spans="1:8" ht="14.4" customHeight="1" x14ac:dyDescent="0.3">
      <c r="A167" s="264" t="s">
        <v>349</v>
      </c>
      <c r="B167" s="264" t="s">
        <v>350</v>
      </c>
      <c r="C167" s="226">
        <f>C168+C169</f>
        <v>1800</v>
      </c>
      <c r="D167" s="266"/>
      <c r="E167" s="266"/>
      <c r="F167" s="266"/>
      <c r="G167" s="266">
        <f>G168+G169</f>
        <v>1800</v>
      </c>
      <c r="H167" s="286">
        <f>H168+H169</f>
        <v>1484</v>
      </c>
    </row>
    <row r="168" spans="1:8" ht="14.4" customHeight="1" x14ac:dyDescent="0.3">
      <c r="A168" s="250" t="s">
        <v>349</v>
      </c>
      <c r="B168" s="256" t="s">
        <v>14</v>
      </c>
      <c r="C168" s="226">
        <v>100</v>
      </c>
      <c r="D168" s="266"/>
      <c r="E168" s="266"/>
      <c r="F168" s="266"/>
      <c r="G168" s="266">
        <f>C168+D168</f>
        <v>100</v>
      </c>
      <c r="H168" s="286">
        <v>0</v>
      </c>
    </row>
    <row r="169" spans="1:8" ht="14.4" customHeight="1" x14ac:dyDescent="0.3">
      <c r="A169" s="250" t="s">
        <v>351</v>
      </c>
      <c r="B169" s="256" t="s">
        <v>16</v>
      </c>
      <c r="C169" s="226">
        <v>1700</v>
      </c>
      <c r="D169" s="266"/>
      <c r="E169" s="266"/>
      <c r="F169" s="266"/>
      <c r="G169" s="266">
        <f>C169+D169</f>
        <v>1700</v>
      </c>
      <c r="H169" s="286">
        <v>1484</v>
      </c>
    </row>
    <row r="170" spans="1:8" ht="14.4" customHeight="1" x14ac:dyDescent="0.3">
      <c r="A170" s="264" t="s">
        <v>352</v>
      </c>
      <c r="B170" s="264" t="s">
        <v>353</v>
      </c>
      <c r="C170" s="226">
        <f t="shared" ref="C170:H170" si="16">C171</f>
        <v>116000</v>
      </c>
      <c r="D170" s="266">
        <f t="shared" si="16"/>
        <v>3260</v>
      </c>
      <c r="E170" s="266">
        <f t="shared" si="16"/>
        <v>3261</v>
      </c>
      <c r="F170" s="266">
        <f t="shared" si="16"/>
        <v>6890</v>
      </c>
      <c r="G170" s="266">
        <f t="shared" si="16"/>
        <v>129411</v>
      </c>
      <c r="H170" s="286">
        <f t="shared" si="16"/>
        <v>111448</v>
      </c>
    </row>
    <row r="171" spans="1:8" ht="14.4" customHeight="1" x14ac:dyDescent="0.3">
      <c r="A171" s="250" t="s">
        <v>352</v>
      </c>
      <c r="B171" s="256" t="s">
        <v>16</v>
      </c>
      <c r="C171" s="226">
        <v>116000</v>
      </c>
      <c r="D171" s="266">
        <v>3260</v>
      </c>
      <c r="E171" s="266">
        <v>3261</v>
      </c>
      <c r="F171" s="266">
        <v>6890</v>
      </c>
      <c r="G171" s="266">
        <f>C171+D171+E171+F171</f>
        <v>129411</v>
      </c>
      <c r="H171" s="286">
        <v>111448</v>
      </c>
    </row>
    <row r="172" spans="1:8" ht="14.4" customHeight="1" x14ac:dyDescent="0.3">
      <c r="A172" s="264" t="s">
        <v>354</v>
      </c>
      <c r="B172" s="264" t="s">
        <v>355</v>
      </c>
      <c r="C172" s="226">
        <f>C173</f>
        <v>47102</v>
      </c>
      <c r="D172" s="274"/>
      <c r="E172" s="274"/>
      <c r="F172" s="274"/>
      <c r="G172" s="266">
        <f>G173</f>
        <v>47102</v>
      </c>
      <c r="H172" s="286">
        <f>H173</f>
        <v>43526</v>
      </c>
    </row>
    <row r="173" spans="1:8" ht="14.4" customHeight="1" x14ac:dyDescent="0.3">
      <c r="A173" s="250" t="s">
        <v>354</v>
      </c>
      <c r="B173" s="256" t="s">
        <v>16</v>
      </c>
      <c r="C173" s="226">
        <v>47102</v>
      </c>
      <c r="D173" s="274"/>
      <c r="E173" s="274"/>
      <c r="F173" s="274"/>
      <c r="G173" s="266">
        <f>C173+D173</f>
        <v>47102</v>
      </c>
      <c r="H173" s="286">
        <v>43526</v>
      </c>
    </row>
    <row r="174" spans="1:8" ht="14.4" customHeight="1" x14ac:dyDescent="0.3">
      <c r="A174" s="280">
        <v>10</v>
      </c>
      <c r="B174" s="277" t="s">
        <v>356</v>
      </c>
      <c r="C174" s="278">
        <f>C177+C180+C190+C192+C197+C199+C201+C210+C216+C175+C194+C186+C188+C213+C182+C206+C208</f>
        <v>918201</v>
      </c>
      <c r="D174" s="278">
        <f>D177+D180+D190+D192+D197+D199+D201+D210+D216+D175+D194+D186+D188+D213</f>
        <v>9787</v>
      </c>
      <c r="E174" s="278">
        <f>E177+E180+E190+E192+E197+E199+E201+E210+E216+E175+E194+E186+E188+E213+E182+E184+E204</f>
        <v>0</v>
      </c>
      <c r="F174" s="278">
        <f>F177+F180+F190+F192+F197+F199+F201+F210+F216+F175+F194+F186+F188+F213+F182+F184+F204+F206</f>
        <v>400</v>
      </c>
      <c r="G174" s="278">
        <f>G177+G180+G190+G192+G197+G199+G201+G210+G216+G175+G194+G186+G188+G213+G182+G206+G208+G184+G204</f>
        <v>928388</v>
      </c>
      <c r="H174" s="278">
        <f>H177+H180+H190+H192+H197+H199+H201+H210+H216+H175+H194+H186+H188+H213+H182+H206+H208+H184+H204</f>
        <v>788503</v>
      </c>
    </row>
    <row r="175" spans="1:8" ht="14.4" customHeight="1" x14ac:dyDescent="0.3">
      <c r="A175" s="281">
        <v>10120</v>
      </c>
      <c r="B175" s="264" t="s">
        <v>357</v>
      </c>
      <c r="C175" s="251">
        <f>C176</f>
        <v>7200</v>
      </c>
      <c r="D175" s="224"/>
      <c r="E175" s="224"/>
      <c r="F175" s="224"/>
      <c r="G175" s="226">
        <f>G176</f>
        <v>7200</v>
      </c>
      <c r="H175" s="286">
        <f>H176</f>
        <v>5475</v>
      </c>
    </row>
    <row r="176" spans="1:8" ht="14.4" customHeight="1" x14ac:dyDescent="0.3">
      <c r="A176" s="282">
        <v>10120</v>
      </c>
      <c r="B176" s="256" t="s">
        <v>14</v>
      </c>
      <c r="C176" s="251">
        <v>7200</v>
      </c>
      <c r="D176" s="224"/>
      <c r="E176" s="224"/>
      <c r="F176" s="224"/>
      <c r="G176" s="226">
        <f>C176+D176</f>
        <v>7200</v>
      </c>
      <c r="H176" s="286">
        <v>5475</v>
      </c>
    </row>
    <row r="177" spans="1:8" ht="14.4" customHeight="1" x14ac:dyDescent="0.3">
      <c r="A177" s="264" t="s">
        <v>358</v>
      </c>
      <c r="B177" s="264" t="s">
        <v>359</v>
      </c>
      <c r="C177" s="226">
        <f>C178+C179</f>
        <v>21350</v>
      </c>
      <c r="D177" s="224"/>
      <c r="E177" s="224"/>
      <c r="F177" s="224"/>
      <c r="G177" s="226">
        <f>G178+G179</f>
        <v>21350</v>
      </c>
      <c r="H177" s="286">
        <f>H178+H179</f>
        <v>14880</v>
      </c>
    </row>
    <row r="178" spans="1:8" ht="14.4" customHeight="1" x14ac:dyDescent="0.3">
      <c r="A178" s="250" t="s">
        <v>358</v>
      </c>
      <c r="B178" s="256" t="s">
        <v>14</v>
      </c>
      <c r="C178" s="226">
        <v>19350</v>
      </c>
      <c r="D178" s="224"/>
      <c r="E178" s="224"/>
      <c r="F178" s="224"/>
      <c r="G178" s="226">
        <f>C178+D178</f>
        <v>19350</v>
      </c>
      <c r="H178" s="286">
        <v>14880</v>
      </c>
    </row>
    <row r="179" spans="1:8" ht="14.4" customHeight="1" x14ac:dyDescent="0.3">
      <c r="A179" s="250">
        <v>101211</v>
      </c>
      <c r="B179" s="256" t="s">
        <v>16</v>
      </c>
      <c r="C179" s="226">
        <v>2000</v>
      </c>
      <c r="D179" s="224"/>
      <c r="E179" s="224"/>
      <c r="F179" s="224"/>
      <c r="G179" s="226">
        <f>C179+D179</f>
        <v>2000</v>
      </c>
      <c r="H179" s="286">
        <v>0</v>
      </c>
    </row>
    <row r="180" spans="1:8" ht="14.4" customHeight="1" x14ac:dyDescent="0.3">
      <c r="A180" s="264" t="s">
        <v>360</v>
      </c>
      <c r="B180" s="264" t="s">
        <v>361</v>
      </c>
      <c r="C180" s="226">
        <f>C181</f>
        <v>13400</v>
      </c>
      <c r="D180" s="224"/>
      <c r="E180" s="224"/>
      <c r="F180" s="224"/>
      <c r="G180" s="226">
        <f>G181</f>
        <v>13400</v>
      </c>
      <c r="H180" s="286">
        <f>H181</f>
        <v>8827</v>
      </c>
    </row>
    <row r="181" spans="1:8" ht="14.4" customHeight="1" x14ac:dyDescent="0.3">
      <c r="A181" s="250" t="s">
        <v>360</v>
      </c>
      <c r="B181" s="256" t="s">
        <v>14</v>
      </c>
      <c r="C181" s="226">
        <v>13400</v>
      </c>
      <c r="D181" s="224"/>
      <c r="E181" s="224"/>
      <c r="F181" s="224"/>
      <c r="G181" s="226">
        <f>C181+D181</f>
        <v>13400</v>
      </c>
      <c r="H181" s="286">
        <v>8827</v>
      </c>
    </row>
    <row r="182" spans="1:8" ht="14.4" customHeight="1" x14ac:dyDescent="0.3">
      <c r="A182" s="281">
        <v>10123</v>
      </c>
      <c r="B182" s="255" t="s">
        <v>362</v>
      </c>
      <c r="C182" s="226">
        <f>C183</f>
        <v>28083</v>
      </c>
      <c r="D182" s="224"/>
      <c r="E182" s="266">
        <f>E183</f>
        <v>-28083</v>
      </c>
      <c r="F182" s="266"/>
      <c r="G182" s="226">
        <f>G183</f>
        <v>0</v>
      </c>
      <c r="H182" s="286">
        <v>0</v>
      </c>
    </row>
    <row r="183" spans="1:8" ht="14.4" customHeight="1" x14ac:dyDescent="0.3">
      <c r="A183" s="282">
        <v>10123</v>
      </c>
      <c r="B183" s="256" t="s">
        <v>16</v>
      </c>
      <c r="C183" s="226">
        <v>28083</v>
      </c>
      <c r="D183" s="224"/>
      <c r="E183" s="266">
        <v>-28083</v>
      </c>
      <c r="F183" s="266"/>
      <c r="G183" s="226">
        <f>C183+D183+E183</f>
        <v>0</v>
      </c>
      <c r="H183" s="286">
        <v>0</v>
      </c>
    </row>
    <row r="184" spans="1:8" ht="14.4" customHeight="1" x14ac:dyDescent="0.3">
      <c r="A184" s="281">
        <v>10124</v>
      </c>
      <c r="B184" s="255" t="s">
        <v>363</v>
      </c>
      <c r="C184" s="226">
        <f>C185</f>
        <v>0</v>
      </c>
      <c r="D184" s="224"/>
      <c r="E184" s="275">
        <f>E185</f>
        <v>13810</v>
      </c>
      <c r="F184" s="275"/>
      <c r="G184" s="266">
        <f>G185</f>
        <v>13810</v>
      </c>
      <c r="H184" s="286">
        <f>H185</f>
        <v>12050</v>
      </c>
    </row>
    <row r="185" spans="1:8" ht="14.4" customHeight="1" x14ac:dyDescent="0.3">
      <c r="A185" s="282">
        <v>10124</v>
      </c>
      <c r="B185" s="256" t="s">
        <v>14</v>
      </c>
      <c r="C185" s="226">
        <v>0</v>
      </c>
      <c r="D185" s="224"/>
      <c r="E185" s="275">
        <v>13810</v>
      </c>
      <c r="F185" s="275"/>
      <c r="G185" s="266">
        <f>D185+E185</f>
        <v>13810</v>
      </c>
      <c r="H185" s="286">
        <v>12050</v>
      </c>
    </row>
    <row r="186" spans="1:8" ht="14.4" customHeight="1" x14ac:dyDescent="0.3">
      <c r="A186" s="281">
        <v>10126</v>
      </c>
      <c r="B186" s="255" t="s">
        <v>203</v>
      </c>
      <c r="C186" s="226">
        <f>C187</f>
        <v>40987</v>
      </c>
      <c r="D186" s="224"/>
      <c r="E186" s="224"/>
      <c r="F186" s="224"/>
      <c r="G186" s="226">
        <f>G187</f>
        <v>40987</v>
      </c>
      <c r="H186" s="286">
        <f>H187</f>
        <v>32982</v>
      </c>
    </row>
    <row r="187" spans="1:8" ht="14.4" customHeight="1" x14ac:dyDescent="0.3">
      <c r="A187" s="282">
        <v>10126</v>
      </c>
      <c r="B187" s="256" t="s">
        <v>16</v>
      </c>
      <c r="C187" s="226">
        <v>40987</v>
      </c>
      <c r="D187" s="224"/>
      <c r="E187" s="224"/>
      <c r="F187" s="224"/>
      <c r="G187" s="226">
        <f>C187+D187</f>
        <v>40987</v>
      </c>
      <c r="H187" s="286">
        <v>32982</v>
      </c>
    </row>
    <row r="188" spans="1:8" ht="14.4" customHeight="1" x14ac:dyDescent="0.3">
      <c r="A188" s="281">
        <v>10127</v>
      </c>
      <c r="B188" s="255" t="s">
        <v>204</v>
      </c>
      <c r="C188" s="226">
        <f>C189</f>
        <v>30000</v>
      </c>
      <c r="D188" s="224"/>
      <c r="E188" s="224"/>
      <c r="F188" s="224"/>
      <c r="G188" s="226">
        <f>G189</f>
        <v>30000</v>
      </c>
      <c r="H188" s="286">
        <f>H189</f>
        <v>23727</v>
      </c>
    </row>
    <row r="189" spans="1:8" ht="14.4" customHeight="1" x14ac:dyDescent="0.3">
      <c r="A189" s="282">
        <v>10127</v>
      </c>
      <c r="B189" s="256" t="s">
        <v>14</v>
      </c>
      <c r="C189" s="226">
        <v>30000</v>
      </c>
      <c r="D189" s="224"/>
      <c r="E189" s="224"/>
      <c r="F189" s="224"/>
      <c r="G189" s="226">
        <f>C189+D189</f>
        <v>30000</v>
      </c>
      <c r="H189" s="286">
        <v>23727</v>
      </c>
    </row>
    <row r="190" spans="1:8" ht="14.4" customHeight="1" x14ac:dyDescent="0.3">
      <c r="A190" s="281">
        <v>10200</v>
      </c>
      <c r="B190" s="264" t="s">
        <v>364</v>
      </c>
      <c r="C190" s="226">
        <f>C191</f>
        <v>260000</v>
      </c>
      <c r="D190" s="224"/>
      <c r="E190" s="224"/>
      <c r="F190" s="224"/>
      <c r="G190" s="226">
        <f>G191</f>
        <v>260000</v>
      </c>
      <c r="H190" s="286">
        <f>H191</f>
        <v>255669</v>
      </c>
    </row>
    <row r="191" spans="1:8" ht="14.4" customHeight="1" x14ac:dyDescent="0.3">
      <c r="A191" s="282">
        <v>10200</v>
      </c>
      <c r="B191" s="256" t="s">
        <v>14</v>
      </c>
      <c r="C191" s="226">
        <v>260000</v>
      </c>
      <c r="D191" s="224"/>
      <c r="E191" s="224"/>
      <c r="F191" s="224"/>
      <c r="G191" s="226">
        <f>C191+D191</f>
        <v>260000</v>
      </c>
      <c r="H191" s="286">
        <v>255669</v>
      </c>
    </row>
    <row r="192" spans="1:8" ht="14.4" customHeight="1" x14ac:dyDescent="0.3">
      <c r="A192" s="281">
        <v>102011</v>
      </c>
      <c r="B192" s="264" t="s">
        <v>365</v>
      </c>
      <c r="C192" s="226">
        <f>C193</f>
        <v>41145</v>
      </c>
      <c r="D192" s="224"/>
      <c r="E192" s="224"/>
      <c r="F192" s="224"/>
      <c r="G192" s="226">
        <f>G193</f>
        <v>41145</v>
      </c>
      <c r="H192" s="286">
        <f>H193</f>
        <v>37719</v>
      </c>
    </row>
    <row r="193" spans="1:8" ht="14.4" customHeight="1" x14ac:dyDescent="0.3">
      <c r="A193" s="282">
        <v>102011</v>
      </c>
      <c r="B193" s="256" t="s">
        <v>16</v>
      </c>
      <c r="C193" s="226">
        <v>41145</v>
      </c>
      <c r="D193" s="224"/>
      <c r="E193" s="224"/>
      <c r="F193" s="224"/>
      <c r="G193" s="226">
        <f>C193+D193</f>
        <v>41145</v>
      </c>
      <c r="H193" s="286">
        <v>37719</v>
      </c>
    </row>
    <row r="194" spans="1:8" ht="14.4" customHeight="1" x14ac:dyDescent="0.3">
      <c r="A194" s="282">
        <v>102012</v>
      </c>
      <c r="B194" s="255" t="s">
        <v>205</v>
      </c>
      <c r="C194" s="226">
        <f>C195+C196</f>
        <v>28960</v>
      </c>
      <c r="D194" s="266">
        <f>D195</f>
        <v>6000</v>
      </c>
      <c r="E194" s="266"/>
      <c r="F194" s="266"/>
      <c r="G194" s="226">
        <f>G195+G196</f>
        <v>34960</v>
      </c>
      <c r="H194" s="286">
        <f>H195+H196</f>
        <v>19957</v>
      </c>
    </row>
    <row r="195" spans="1:8" ht="14.4" customHeight="1" x14ac:dyDescent="0.3">
      <c r="A195" s="282">
        <v>102012</v>
      </c>
      <c r="B195" s="256" t="s">
        <v>14</v>
      </c>
      <c r="C195" s="226">
        <v>23960</v>
      </c>
      <c r="D195" s="266">
        <v>6000</v>
      </c>
      <c r="E195" s="266"/>
      <c r="F195" s="266"/>
      <c r="G195" s="226">
        <f>C195+D195</f>
        <v>29960</v>
      </c>
      <c r="H195" s="286">
        <v>10635</v>
      </c>
    </row>
    <row r="196" spans="1:8" ht="14.4" customHeight="1" x14ac:dyDescent="0.3">
      <c r="A196" s="282">
        <v>102012</v>
      </c>
      <c r="B196" s="256" t="s">
        <v>16</v>
      </c>
      <c r="C196" s="226">
        <v>5000</v>
      </c>
      <c r="D196" s="266"/>
      <c r="E196" s="266"/>
      <c r="F196" s="266"/>
      <c r="G196" s="226">
        <f>C196+D196</f>
        <v>5000</v>
      </c>
      <c r="H196" s="286">
        <v>9322</v>
      </c>
    </row>
    <row r="197" spans="1:8" ht="14.4" customHeight="1" x14ac:dyDescent="0.3">
      <c r="A197" s="281">
        <v>10202</v>
      </c>
      <c r="B197" s="264" t="s">
        <v>206</v>
      </c>
      <c r="C197" s="226">
        <f>C198</f>
        <v>48029</v>
      </c>
      <c r="D197" s="224"/>
      <c r="E197" s="224"/>
      <c r="F197" s="224"/>
      <c r="G197" s="226">
        <f>G198</f>
        <v>48029</v>
      </c>
      <c r="H197" s="286">
        <f>H198</f>
        <v>47356</v>
      </c>
    </row>
    <row r="198" spans="1:8" ht="14.4" customHeight="1" x14ac:dyDescent="0.3">
      <c r="A198" s="282">
        <v>10202</v>
      </c>
      <c r="B198" s="256" t="s">
        <v>16</v>
      </c>
      <c r="C198" s="226">
        <v>48029</v>
      </c>
      <c r="D198" s="224"/>
      <c r="E198" s="224"/>
      <c r="F198" s="224"/>
      <c r="G198" s="226">
        <f>C198+D198</f>
        <v>48029</v>
      </c>
      <c r="H198" s="286">
        <v>47356</v>
      </c>
    </row>
    <row r="199" spans="1:8" ht="14.4" customHeight="1" x14ac:dyDescent="0.3">
      <c r="A199" s="264" t="s">
        <v>366</v>
      </c>
      <c r="B199" s="264" t="s">
        <v>367</v>
      </c>
      <c r="C199" s="226">
        <f>C200</f>
        <v>166000</v>
      </c>
      <c r="D199" s="224"/>
      <c r="E199" s="224"/>
      <c r="F199" s="224"/>
      <c r="G199" s="226">
        <f>G200</f>
        <v>166000</v>
      </c>
      <c r="H199" s="286">
        <f>H200</f>
        <v>157976</v>
      </c>
    </row>
    <row r="200" spans="1:8" ht="14.4" customHeight="1" x14ac:dyDescent="0.3">
      <c r="A200" s="250" t="s">
        <v>366</v>
      </c>
      <c r="B200" s="256" t="s">
        <v>16</v>
      </c>
      <c r="C200" s="226">
        <v>166000</v>
      </c>
      <c r="D200" s="224"/>
      <c r="E200" s="224"/>
      <c r="F200" s="224"/>
      <c r="G200" s="226">
        <f>C200+D200</f>
        <v>166000</v>
      </c>
      <c r="H200" s="286">
        <v>157976</v>
      </c>
    </row>
    <row r="201" spans="1:8" ht="14.4" customHeight="1" x14ac:dyDescent="0.3">
      <c r="A201" s="281">
        <v>10402</v>
      </c>
      <c r="B201" s="264" t="s">
        <v>207</v>
      </c>
      <c r="C201" s="226">
        <f t="shared" ref="C201:H201" si="17">C202+C203</f>
        <v>94455</v>
      </c>
      <c r="D201" s="266">
        <f t="shared" si="17"/>
        <v>2300</v>
      </c>
      <c r="E201" s="266">
        <f t="shared" si="17"/>
        <v>-13810</v>
      </c>
      <c r="F201" s="266">
        <f t="shared" si="17"/>
        <v>-11600</v>
      </c>
      <c r="G201" s="226">
        <f t="shared" si="17"/>
        <v>71345</v>
      </c>
      <c r="H201" s="286">
        <f t="shared" si="17"/>
        <v>53399</v>
      </c>
    </row>
    <row r="202" spans="1:8" ht="14.4" customHeight="1" x14ac:dyDescent="0.3">
      <c r="A202" s="282">
        <v>10402</v>
      </c>
      <c r="B202" s="256" t="s">
        <v>14</v>
      </c>
      <c r="C202" s="226">
        <v>73970</v>
      </c>
      <c r="D202" s="266"/>
      <c r="E202" s="266"/>
      <c r="F202" s="266">
        <v>-11600</v>
      </c>
      <c r="G202" s="226">
        <f>C202+D202+E202+F202</f>
        <v>62370</v>
      </c>
      <c r="H202" s="286">
        <v>44427</v>
      </c>
    </row>
    <row r="203" spans="1:8" ht="14.4" customHeight="1" x14ac:dyDescent="0.3">
      <c r="A203" s="282">
        <v>10402</v>
      </c>
      <c r="B203" s="256" t="s">
        <v>16</v>
      </c>
      <c r="C203" s="226">
        <v>20485</v>
      </c>
      <c r="D203" s="266">
        <v>2300</v>
      </c>
      <c r="E203" s="266">
        <v>-13810</v>
      </c>
      <c r="F203" s="266"/>
      <c r="G203" s="226">
        <f>C203+D203+E203+F203</f>
        <v>8975</v>
      </c>
      <c r="H203" s="286">
        <v>8972</v>
      </c>
    </row>
    <row r="204" spans="1:8" ht="14.4" customHeight="1" x14ac:dyDescent="0.3">
      <c r="A204" s="281">
        <v>10403</v>
      </c>
      <c r="B204" s="255" t="s">
        <v>368</v>
      </c>
      <c r="C204" s="226">
        <f>C205</f>
        <v>0</v>
      </c>
      <c r="D204" s="266"/>
      <c r="E204" s="266">
        <f>E205</f>
        <v>28083</v>
      </c>
      <c r="F204" s="266"/>
      <c r="G204" s="226">
        <f>G205</f>
        <v>28083</v>
      </c>
      <c r="H204" s="286">
        <f>H205</f>
        <v>3392</v>
      </c>
    </row>
    <row r="205" spans="1:8" ht="14.4" customHeight="1" x14ac:dyDescent="0.3">
      <c r="A205" s="282">
        <v>10403</v>
      </c>
      <c r="B205" s="256" t="s">
        <v>16</v>
      </c>
      <c r="C205" s="226">
        <v>0</v>
      </c>
      <c r="D205" s="266"/>
      <c r="E205" s="266">
        <v>28083</v>
      </c>
      <c r="F205" s="266"/>
      <c r="G205" s="226">
        <f>D205+E205</f>
        <v>28083</v>
      </c>
      <c r="H205" s="286">
        <v>3392</v>
      </c>
    </row>
    <row r="206" spans="1:8" ht="14.4" customHeight="1" x14ac:dyDescent="0.3">
      <c r="A206" s="281">
        <v>10404</v>
      </c>
      <c r="B206" s="255" t="s">
        <v>369</v>
      </c>
      <c r="C206" s="226">
        <f>C207</f>
        <v>2000</v>
      </c>
      <c r="D206" s="266"/>
      <c r="E206" s="266"/>
      <c r="F206" s="226">
        <f>F207</f>
        <v>12000</v>
      </c>
      <c r="G206" s="226">
        <f>G207</f>
        <v>14000</v>
      </c>
      <c r="H206" s="286"/>
    </row>
    <row r="207" spans="1:8" ht="14.4" customHeight="1" x14ac:dyDescent="0.3">
      <c r="A207" s="282">
        <v>10404</v>
      </c>
      <c r="B207" s="256" t="s">
        <v>16</v>
      </c>
      <c r="C207" s="226">
        <v>2000</v>
      </c>
      <c r="D207" s="266"/>
      <c r="E207" s="266"/>
      <c r="F207" s="266">
        <v>12000</v>
      </c>
      <c r="G207" s="226">
        <f>D207+C207+E207+F207</f>
        <v>14000</v>
      </c>
      <c r="H207" s="286">
        <v>8822</v>
      </c>
    </row>
    <row r="208" spans="1:8" ht="14.4" customHeight="1" x14ac:dyDescent="0.3">
      <c r="A208" s="281">
        <v>10700</v>
      </c>
      <c r="B208" s="255" t="s">
        <v>370</v>
      </c>
      <c r="C208" s="226">
        <f>C209</f>
        <v>1500</v>
      </c>
      <c r="D208" s="266"/>
      <c r="E208" s="266"/>
      <c r="F208" s="266"/>
      <c r="G208" s="226">
        <f>G209</f>
        <v>1500</v>
      </c>
      <c r="H208" s="286"/>
    </row>
    <row r="209" spans="1:8" ht="14.4" customHeight="1" x14ac:dyDescent="0.3">
      <c r="A209" s="282">
        <v>10700</v>
      </c>
      <c r="B209" s="256" t="s">
        <v>16</v>
      </c>
      <c r="C209" s="226">
        <v>1500</v>
      </c>
      <c r="D209" s="266"/>
      <c r="E209" s="266"/>
      <c r="F209" s="266"/>
      <c r="G209" s="226">
        <f>C209+D209</f>
        <v>1500</v>
      </c>
      <c r="H209" s="286"/>
    </row>
    <row r="210" spans="1:8" ht="14.4" customHeight="1" x14ac:dyDescent="0.3">
      <c r="A210" s="264" t="s">
        <v>371</v>
      </c>
      <c r="B210" s="264" t="s">
        <v>208</v>
      </c>
      <c r="C210" s="226">
        <f>C211+C212</f>
        <v>13880</v>
      </c>
      <c r="D210" s="266">
        <f>D211</f>
        <v>1357</v>
      </c>
      <c r="E210" s="266"/>
      <c r="F210" s="266"/>
      <c r="G210" s="226">
        <f>G211+G212</f>
        <v>15237</v>
      </c>
      <c r="H210" s="286">
        <f>H211+H212</f>
        <v>9733</v>
      </c>
    </row>
    <row r="211" spans="1:8" ht="14.4" customHeight="1" x14ac:dyDescent="0.3">
      <c r="A211" s="250" t="s">
        <v>371</v>
      </c>
      <c r="B211" s="256" t="s">
        <v>14</v>
      </c>
      <c r="C211" s="226">
        <v>12880</v>
      </c>
      <c r="D211" s="266">
        <v>1357</v>
      </c>
      <c r="E211" s="266"/>
      <c r="F211" s="266"/>
      <c r="G211" s="226">
        <f>C211+D211</f>
        <v>14237</v>
      </c>
      <c r="H211" s="286">
        <v>8822</v>
      </c>
    </row>
    <row r="212" spans="1:8" ht="14.4" customHeight="1" x14ac:dyDescent="0.3">
      <c r="A212" s="250" t="s">
        <v>371</v>
      </c>
      <c r="B212" s="256" t="s">
        <v>16</v>
      </c>
      <c r="C212" s="226">
        <v>1000</v>
      </c>
      <c r="D212" s="224"/>
      <c r="E212" s="224"/>
      <c r="F212" s="224"/>
      <c r="G212" s="226">
        <f>C212+D212</f>
        <v>1000</v>
      </c>
      <c r="H212" s="286">
        <v>911</v>
      </c>
    </row>
    <row r="213" spans="1:8" ht="14.4" customHeight="1" x14ac:dyDescent="0.3">
      <c r="A213" s="281">
        <v>10702</v>
      </c>
      <c r="B213" s="255" t="s">
        <v>191</v>
      </c>
      <c r="C213" s="226">
        <f>C214+C215</f>
        <v>14000</v>
      </c>
      <c r="D213" s="224"/>
      <c r="E213" s="224"/>
      <c r="F213" s="224"/>
      <c r="G213" s="226">
        <f>G214+G215</f>
        <v>14000</v>
      </c>
      <c r="H213" s="286">
        <f>H214+H215</f>
        <v>10559</v>
      </c>
    </row>
    <row r="214" spans="1:8" ht="14.4" customHeight="1" x14ac:dyDescent="0.3">
      <c r="A214" s="282">
        <v>10702</v>
      </c>
      <c r="B214" s="256" t="s">
        <v>14</v>
      </c>
      <c r="C214" s="226">
        <v>8500</v>
      </c>
      <c r="D214" s="224"/>
      <c r="E214" s="224"/>
      <c r="F214" s="224"/>
      <c r="G214" s="226">
        <f>C214+D214</f>
        <v>8500</v>
      </c>
      <c r="H214" s="286">
        <v>4388</v>
      </c>
    </row>
    <row r="215" spans="1:8" ht="14.4" customHeight="1" x14ac:dyDescent="0.3">
      <c r="A215" s="282">
        <v>10702</v>
      </c>
      <c r="B215" s="256" t="s">
        <v>16</v>
      </c>
      <c r="C215" s="226">
        <v>5500</v>
      </c>
      <c r="D215" s="274"/>
      <c r="E215" s="274"/>
      <c r="F215" s="274"/>
      <c r="G215" s="226">
        <f>C215+D215</f>
        <v>5500</v>
      </c>
      <c r="H215" s="286">
        <v>6171</v>
      </c>
    </row>
    <row r="216" spans="1:8" ht="14.4" customHeight="1" x14ac:dyDescent="0.3">
      <c r="A216" s="264" t="s">
        <v>372</v>
      </c>
      <c r="B216" s="264" t="s">
        <v>373</v>
      </c>
      <c r="C216" s="226">
        <f>C217</f>
        <v>107212</v>
      </c>
      <c r="D216" s="274">
        <f>D217</f>
        <v>130</v>
      </c>
      <c r="E216" s="274"/>
      <c r="F216" s="274"/>
      <c r="G216" s="226">
        <f>G217</f>
        <v>107342</v>
      </c>
      <c r="H216" s="286">
        <f>H217</f>
        <v>94802</v>
      </c>
    </row>
    <row r="217" spans="1:8" ht="14.4" customHeight="1" x14ac:dyDescent="0.3">
      <c r="A217" s="250" t="s">
        <v>372</v>
      </c>
      <c r="B217" s="256" t="s">
        <v>16</v>
      </c>
      <c r="C217" s="226">
        <v>107212</v>
      </c>
      <c r="D217" s="274">
        <v>130</v>
      </c>
      <c r="E217" s="274"/>
      <c r="F217" s="274"/>
      <c r="G217" s="226">
        <f>C217+D217</f>
        <v>107342</v>
      </c>
      <c r="H217" s="288">
        <v>94802</v>
      </c>
    </row>
    <row r="218" spans="1:8" ht="14.4" customHeight="1" x14ac:dyDescent="0.3">
      <c r="A218" s="197"/>
      <c r="B218" s="193"/>
      <c r="C218" s="195"/>
      <c r="D218" s="195"/>
      <c r="E218" s="195"/>
    </row>
    <row r="219" spans="1:8" ht="14.4" customHeight="1" x14ac:dyDescent="0.3">
      <c r="A219" s="197"/>
      <c r="B219" s="193"/>
      <c r="C219" s="195"/>
      <c r="D219" s="195"/>
      <c r="E219" s="195"/>
    </row>
    <row r="220" spans="1:8" ht="14.4" customHeight="1" x14ac:dyDescent="0.3">
      <c r="A220" s="197"/>
      <c r="B220" s="193"/>
      <c r="C220" s="195"/>
      <c r="D220" s="195"/>
      <c r="E220" s="195"/>
    </row>
    <row r="221" spans="1:8" ht="14.4" customHeight="1" x14ac:dyDescent="0.3">
      <c r="A221" s="197"/>
      <c r="B221" s="193"/>
      <c r="C221" s="195"/>
      <c r="D221" s="195"/>
      <c r="E221" s="195"/>
    </row>
    <row r="222" spans="1:8" ht="14.4" customHeight="1" x14ac:dyDescent="0.3">
      <c r="A222" s="197"/>
      <c r="B222" s="193"/>
      <c r="C222" s="195"/>
      <c r="D222" s="195"/>
      <c r="E222" s="195"/>
    </row>
    <row r="223" spans="1:8" ht="14.4" customHeight="1" x14ac:dyDescent="0.3">
      <c r="A223" s="197"/>
      <c r="B223" s="193"/>
      <c r="C223" s="195"/>
      <c r="D223" s="195"/>
      <c r="E223" s="195"/>
    </row>
    <row r="224" spans="1:8" ht="14.4" customHeight="1" x14ac:dyDescent="0.3">
      <c r="A224" s="197"/>
      <c r="B224" s="193"/>
      <c r="C224" s="195"/>
      <c r="D224" s="195"/>
      <c r="E224" s="195"/>
    </row>
    <row r="225" spans="1:5" ht="14.4" customHeight="1" x14ac:dyDescent="0.3">
      <c r="A225" s="196"/>
      <c r="B225" s="201"/>
      <c r="C225" s="202"/>
      <c r="D225" s="195"/>
      <c r="E225" s="195"/>
    </row>
    <row r="226" spans="1:5" ht="14.4" customHeight="1" x14ac:dyDescent="0.3">
      <c r="A226" s="196"/>
      <c r="B226" s="199"/>
      <c r="C226" s="194"/>
      <c r="D226" s="194"/>
      <c r="E226" s="194"/>
    </row>
    <row r="227" spans="1:5" ht="14.4" customHeight="1" x14ac:dyDescent="0.3">
      <c r="A227" s="196"/>
      <c r="B227" s="199"/>
      <c r="C227" s="203"/>
      <c r="D227" s="203"/>
      <c r="E227" s="203"/>
    </row>
    <row r="228" spans="1:5" ht="14.4" customHeight="1" x14ac:dyDescent="0.3">
      <c r="A228" s="196"/>
      <c r="B228" s="204"/>
      <c r="C228" s="199"/>
      <c r="D228" s="199"/>
      <c r="E228" s="199"/>
    </row>
    <row r="229" spans="1:5" ht="14.4" customHeight="1" x14ac:dyDescent="0.3">
      <c r="A229" s="196"/>
      <c r="B229" s="198"/>
      <c r="C229" s="205"/>
      <c r="D229" s="205"/>
      <c r="E229" s="205"/>
    </row>
    <row r="230" spans="1:5" ht="14.4" customHeight="1" x14ac:dyDescent="0.3">
      <c r="A230" s="196"/>
      <c r="B230" s="198"/>
      <c r="C230" s="206"/>
      <c r="D230" s="206"/>
      <c r="E230" s="206"/>
    </row>
    <row r="231" spans="1:5" ht="14.4" customHeight="1" x14ac:dyDescent="0.3">
      <c r="A231" s="196"/>
      <c r="B231" s="197"/>
      <c r="C231" s="207"/>
      <c r="D231" s="207"/>
      <c r="E231" s="207"/>
    </row>
    <row r="232" spans="1:5" ht="14.4" customHeight="1" x14ac:dyDescent="0.3">
      <c r="A232" s="196"/>
      <c r="B232" s="197"/>
      <c r="C232" s="207"/>
      <c r="D232" s="207"/>
      <c r="E232" s="207"/>
    </row>
    <row r="233" spans="1:5" ht="14.4" customHeight="1" x14ac:dyDescent="0.3">
      <c r="A233" s="196"/>
      <c r="B233" s="201"/>
      <c r="C233" s="207"/>
      <c r="D233" s="207"/>
      <c r="E233" s="207"/>
    </row>
    <row r="234" spans="1:5" ht="14.4" customHeight="1" x14ac:dyDescent="0.3">
      <c r="A234" s="196"/>
      <c r="B234" s="201"/>
      <c r="C234" s="207"/>
      <c r="D234" s="207"/>
      <c r="E234" s="207"/>
    </row>
    <row r="235" spans="1:5" ht="14.4" customHeight="1" x14ac:dyDescent="0.3">
      <c r="A235" s="196"/>
      <c r="B235" s="201"/>
      <c r="C235" s="207"/>
      <c r="D235" s="207"/>
      <c r="E235" s="207"/>
    </row>
    <row r="236" spans="1:5" ht="14.4" customHeight="1" x14ac:dyDescent="0.3">
      <c r="A236" s="196"/>
      <c r="B236" s="201"/>
      <c r="C236" s="207"/>
      <c r="D236" s="207"/>
      <c r="E236" s="207"/>
    </row>
    <row r="237" spans="1:5" ht="14.4" customHeight="1" x14ac:dyDescent="0.3">
      <c r="A237" s="196"/>
      <c r="B237" s="201"/>
      <c r="C237" s="207"/>
      <c r="D237" s="207"/>
      <c r="E237" s="207"/>
    </row>
    <row r="238" spans="1:5" ht="14.4" customHeight="1" x14ac:dyDescent="0.3">
      <c r="A238" s="196"/>
      <c r="B238" s="201"/>
      <c r="C238" s="207"/>
      <c r="D238" s="207"/>
      <c r="E238" s="207"/>
    </row>
    <row r="239" spans="1:5" ht="14.4" customHeight="1" x14ac:dyDescent="0.3">
      <c r="A239" s="196"/>
      <c r="B239" s="201"/>
      <c r="C239" s="207"/>
      <c r="D239" s="207"/>
      <c r="E239" s="207"/>
    </row>
    <row r="240" spans="1:5" ht="14.4" customHeight="1" x14ac:dyDescent="0.3">
      <c r="A240" s="196"/>
      <c r="B240" s="201"/>
      <c r="C240" s="207"/>
      <c r="D240" s="207"/>
      <c r="E240" s="207"/>
    </row>
    <row r="241" spans="1:5" ht="14.4" customHeight="1" x14ac:dyDescent="0.3">
      <c r="A241" s="196"/>
      <c r="B241" s="201"/>
      <c r="C241" s="207"/>
      <c r="D241" s="207"/>
      <c r="E241" s="207"/>
    </row>
    <row r="242" spans="1:5" ht="14.4" customHeight="1" x14ac:dyDescent="0.3">
      <c r="A242" s="196"/>
      <c r="B242" s="193"/>
      <c r="C242" s="207"/>
      <c r="D242" s="207"/>
      <c r="E242" s="207"/>
    </row>
    <row r="243" spans="1:5" ht="14.4" customHeight="1" x14ac:dyDescent="0.3">
      <c r="A243" s="196"/>
      <c r="B243" s="193"/>
      <c r="C243" s="207"/>
      <c r="D243" s="207"/>
      <c r="E243" s="207"/>
    </row>
    <row r="244" spans="1:5" x14ac:dyDescent="0.3">
      <c r="A244" s="196"/>
      <c r="B244" s="198"/>
      <c r="C244" s="206"/>
      <c r="D244" s="206"/>
      <c r="E244" s="206"/>
    </row>
    <row r="245" spans="1:5" x14ac:dyDescent="0.3">
      <c r="A245" s="196"/>
      <c r="B245" s="198"/>
      <c r="C245" s="206"/>
      <c r="D245" s="206"/>
      <c r="E245" s="206"/>
    </row>
    <row r="246" spans="1:5" x14ac:dyDescent="0.3">
      <c r="A246" s="196"/>
      <c r="B246" s="198"/>
      <c r="C246" s="206"/>
      <c r="D246" s="206"/>
      <c r="E246" s="206"/>
    </row>
    <row r="247" spans="1:5" x14ac:dyDescent="0.3">
      <c r="A247" s="196"/>
      <c r="B247" s="198"/>
      <c r="C247" s="206"/>
      <c r="D247" s="206"/>
      <c r="E247" s="206"/>
    </row>
    <row r="248" spans="1:5" x14ac:dyDescent="0.3">
      <c r="A248" s="196"/>
      <c r="B248" s="198"/>
      <c r="C248" s="206"/>
      <c r="D248" s="206"/>
      <c r="E248" s="206"/>
    </row>
    <row r="249" spans="1:5" x14ac:dyDescent="0.3">
      <c r="A249" s="196"/>
      <c r="B249" s="197"/>
      <c r="C249" s="208"/>
      <c r="D249" s="208"/>
      <c r="E249" s="208"/>
    </row>
    <row r="250" spans="1:5" x14ac:dyDescent="0.3">
      <c r="A250" s="196"/>
      <c r="B250" s="198"/>
      <c r="C250" s="209"/>
      <c r="D250" s="209"/>
      <c r="E250" s="209"/>
    </row>
    <row r="251" spans="1:5" x14ac:dyDescent="0.3">
      <c r="A251" s="196"/>
      <c r="B251" s="197"/>
      <c r="C251" s="208"/>
      <c r="D251" s="208"/>
      <c r="E251" s="208"/>
    </row>
    <row r="252" spans="1:5" x14ac:dyDescent="0.3">
      <c r="A252" s="196"/>
      <c r="B252" s="204"/>
      <c r="C252" s="199"/>
      <c r="D252" s="199"/>
      <c r="E252" s="199"/>
    </row>
    <row r="253" spans="1:5" x14ac:dyDescent="0.3">
      <c r="A253" s="196"/>
      <c r="B253" s="198"/>
      <c r="C253" s="206"/>
      <c r="D253" s="206"/>
      <c r="E253" s="206"/>
    </row>
    <row r="254" spans="1:5" x14ac:dyDescent="0.3">
      <c r="A254" s="196"/>
      <c r="B254" s="197"/>
      <c r="C254" s="207"/>
      <c r="D254" s="207"/>
      <c r="E254" s="207"/>
    </row>
    <row r="255" spans="1:5" x14ac:dyDescent="0.3">
      <c r="A255" s="196"/>
      <c r="B255" s="197"/>
      <c r="C255" s="207"/>
      <c r="D255" s="207"/>
      <c r="E255" s="207"/>
    </row>
    <row r="256" spans="1:5" x14ac:dyDescent="0.3">
      <c r="A256" s="196"/>
      <c r="B256" s="197"/>
      <c r="C256" s="208"/>
      <c r="D256" s="208"/>
      <c r="E256" s="208"/>
    </row>
    <row r="257" spans="1:5" x14ac:dyDescent="0.3">
      <c r="A257" s="196"/>
      <c r="B257" s="204"/>
      <c r="C257" s="199"/>
      <c r="D257" s="199"/>
      <c r="E257" s="199"/>
    </row>
    <row r="258" spans="1:5" x14ac:dyDescent="0.3">
      <c r="A258" s="196"/>
      <c r="B258" s="198"/>
      <c r="C258" s="210"/>
      <c r="D258" s="210"/>
      <c r="E258" s="210"/>
    </row>
    <row r="259" spans="1:5" x14ac:dyDescent="0.3">
      <c r="A259" s="196"/>
      <c r="B259" s="197"/>
      <c r="C259" s="211"/>
      <c r="D259" s="211"/>
      <c r="E259" s="2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Sügis</dc:creator>
  <cp:lastModifiedBy>Pille Sügis</cp:lastModifiedBy>
  <dcterms:created xsi:type="dcterms:W3CDTF">2025-12-17T08:05:43Z</dcterms:created>
  <dcterms:modified xsi:type="dcterms:W3CDTF">2025-12-18T13:48:19Z</dcterms:modified>
</cp:coreProperties>
</file>